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xl/comments49.xml" ContentType="application/vnd.openxmlformats-officedocument.spreadsheetml.comments+xml"/>
  <Override PartName="/xl/comments50.xml" ContentType="application/vnd.openxmlformats-officedocument.spreadsheetml.comments+xml"/>
  <Override PartName="/xl/comments51.xml" ContentType="application/vnd.openxmlformats-officedocument.spreadsheetml.comments+xml"/>
  <Override PartName="/xl/comments52.xml" ContentType="application/vnd.openxmlformats-officedocument.spreadsheetml.comments+xml"/>
  <Override PartName="/xl/comments53.xml" ContentType="application/vnd.openxmlformats-officedocument.spreadsheetml.comments+xml"/>
  <Override PartName="/xl/comments54.xml" ContentType="application/vnd.openxmlformats-officedocument.spreadsheetml.comments+xml"/>
  <Override PartName="/xl/comments55.xml" ContentType="application/vnd.openxmlformats-officedocument.spreadsheetml.comments+xml"/>
  <Override PartName="/xl/comments56.xml" ContentType="application/vnd.openxmlformats-officedocument.spreadsheetml.comments+xml"/>
  <Override PartName="/xl/comments57.xml" ContentType="application/vnd.openxmlformats-officedocument.spreadsheetml.comments+xml"/>
  <Override PartName="/xl/comments58.xml" ContentType="application/vnd.openxmlformats-officedocument.spreadsheetml.comments+xml"/>
  <Override PartName="/xl/comments59.xml" ContentType="application/vnd.openxmlformats-officedocument.spreadsheetml.comments+xml"/>
  <Override PartName="/xl/comments60.xml" ContentType="application/vnd.openxmlformats-officedocument.spreadsheetml.comments+xml"/>
  <Override PartName="/xl/comments61.xml" ContentType="application/vnd.openxmlformats-officedocument.spreadsheetml.comments+xml"/>
  <Override PartName="/xl/comments62.xml" ContentType="application/vnd.openxmlformats-officedocument.spreadsheetml.comments+xml"/>
  <Override PartName="/xl/comments63.xml" ContentType="application/vnd.openxmlformats-officedocument.spreadsheetml.comments+xml"/>
  <Override PartName="/xl/comments64.xml" ContentType="application/vnd.openxmlformats-officedocument.spreadsheetml.comments+xml"/>
  <Override PartName="/xl/comments65.xml" ContentType="application/vnd.openxmlformats-officedocument.spreadsheetml.comments+xml"/>
  <Override PartName="/xl/comments66.xml" ContentType="application/vnd.openxmlformats-officedocument.spreadsheetml.comments+xml"/>
  <Override PartName="/xl/comments67.xml" ContentType="application/vnd.openxmlformats-officedocument.spreadsheetml.comments+xml"/>
  <Override PartName="/xl/comments68.xml" ContentType="application/vnd.openxmlformats-officedocument.spreadsheetml.comments+xml"/>
  <Override PartName="/xl/comments69.xml" ContentType="application/vnd.openxmlformats-officedocument.spreadsheetml.comments+xml"/>
  <Override PartName="/xl/comments70.xml" ContentType="application/vnd.openxmlformats-officedocument.spreadsheetml.comments+xml"/>
  <Override PartName="/xl/comments71.xml" ContentType="application/vnd.openxmlformats-officedocument.spreadsheetml.comments+xml"/>
  <Override PartName="/xl/comments72.xml" ContentType="application/vnd.openxmlformats-officedocument.spreadsheetml.comments+xml"/>
  <Override PartName="/xl/comments73.xml" ContentType="application/vnd.openxmlformats-officedocument.spreadsheetml.comments+xml"/>
  <Override PartName="/xl/comments74.xml" ContentType="application/vnd.openxmlformats-officedocument.spreadsheetml.comments+xml"/>
  <Override PartName="/xl/comments7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D:\DATASETY\150\aktualizácia_2020\"/>
    </mc:Choice>
  </mc:AlternateContent>
  <bookViews>
    <workbookView xWindow="0" yWindow="0" windowWidth="18240" windowHeight="5055"/>
  </bookViews>
  <sheets>
    <sheet name="EZO-SAP 02" sheetId="10" r:id="rId1"/>
    <sheet name=" EZO-SAP 03 (2)" sheetId="11" state="hidden" r:id="rId2"/>
    <sheet name="03" sheetId="12" r:id="rId3"/>
    <sheet name="04" sheetId="2" r:id="rId4"/>
    <sheet name="rezerva" sheetId="3" state="hidden" r:id="rId5"/>
    <sheet name="05" sheetId="15" r:id="rId6"/>
    <sheet name="05 (2)" sheetId="16" r:id="rId7"/>
    <sheet name="06" sheetId="17" r:id="rId8"/>
    <sheet name="06 (2)" sheetId="18" r:id="rId9"/>
    <sheet name="07" sheetId="19" r:id="rId10"/>
    <sheet name="07 (2)" sheetId="20" r:id="rId11"/>
    <sheet name="08" sheetId="21" r:id="rId12"/>
    <sheet name="08 (2)" sheetId="22" r:id="rId13"/>
    <sheet name="09" sheetId="23" r:id="rId14"/>
    <sheet name="09 (2)" sheetId="25" r:id="rId15"/>
    <sheet name="10" sheetId="24" r:id="rId16"/>
    <sheet name="10 (2)" sheetId="26" r:id="rId17"/>
    <sheet name="11" sheetId="27" r:id="rId18"/>
    <sheet name="11 (2)" sheetId="28" r:id="rId19"/>
    <sheet name="12" sheetId="29" r:id="rId20"/>
    <sheet name="12 (2)" sheetId="30" r:id="rId21"/>
    <sheet name="01 " sheetId="31" r:id="rId22"/>
    <sheet name="01  (2)" sheetId="32" r:id="rId23"/>
    <sheet name="02 (01)" sheetId="33" r:id="rId24"/>
    <sheet name="02 (2)" sheetId="34" r:id="rId25"/>
    <sheet name="03 " sheetId="35" r:id="rId26"/>
    <sheet name="03  (2)" sheetId="36" r:id="rId27"/>
    <sheet name=" 04 (01)" sheetId="38" r:id="rId28"/>
    <sheet name="04 (2)" sheetId="37" r:id="rId29"/>
    <sheet name="05 (1)" sheetId="39" r:id="rId30"/>
    <sheet name="05 (2)." sheetId="40" r:id="rId31"/>
    <sheet name="6 (1)" sheetId="41" r:id="rId32"/>
    <sheet name="6 (2)" sheetId="42" r:id="rId33"/>
    <sheet name="7 (1)" sheetId="43" r:id="rId34"/>
    <sheet name="7 (2)" sheetId="44" r:id="rId35"/>
    <sheet name="8" sheetId="45" r:id="rId36"/>
    <sheet name="8 (2)" sheetId="46" r:id="rId37"/>
    <sheet name="9" sheetId="47" r:id="rId38"/>
    <sheet name="9 (2)" sheetId="48" r:id="rId39"/>
    <sheet name="10." sheetId="49" r:id="rId40"/>
    <sheet name="10. (2)" sheetId="50" r:id="rId41"/>
    <sheet name="11." sheetId="51" r:id="rId42"/>
    <sheet name="11. (2)" sheetId="52" r:id="rId43"/>
    <sheet name="12." sheetId="53" r:id="rId44"/>
    <sheet name="12. (2)" sheetId="54" r:id="rId45"/>
    <sheet name="01.19" sheetId="55" r:id="rId46"/>
    <sheet name="01.19 (2)" sheetId="56" r:id="rId47"/>
    <sheet name="02.19 " sheetId="57" r:id="rId48"/>
    <sheet name="02.19  (2)" sheetId="58" r:id="rId49"/>
    <sheet name="03.19" sheetId="59" r:id="rId50"/>
    <sheet name="03.19 (2)" sheetId="60" r:id="rId51"/>
    <sheet name="04.19" sheetId="61" r:id="rId52"/>
    <sheet name="04.19 (2)" sheetId="63" r:id="rId53"/>
    <sheet name="05.19" sheetId="64" r:id="rId54"/>
    <sheet name="05.19 (2)" sheetId="65" r:id="rId55"/>
    <sheet name="06.19 " sheetId="66" r:id="rId56"/>
    <sheet name="06.19  (2)" sheetId="67" r:id="rId57"/>
    <sheet name="07.19" sheetId="68" r:id="rId58"/>
    <sheet name="07.19 (2)" sheetId="69" r:id="rId59"/>
    <sheet name="08.19" sheetId="71" r:id="rId60"/>
    <sheet name="08.19 (2)" sheetId="72" r:id="rId61"/>
    <sheet name="09.19" sheetId="73" r:id="rId62"/>
    <sheet name="09.19 (2)" sheetId="74" r:id="rId63"/>
    <sheet name="10.19" sheetId="75" r:id="rId64"/>
    <sheet name="10.19 (2)" sheetId="76" r:id="rId65"/>
    <sheet name="11.19" sheetId="77" r:id="rId66"/>
    <sheet name="11.19 (2)" sheetId="78" r:id="rId67"/>
    <sheet name="12.19" sheetId="79" r:id="rId68"/>
    <sheet name="12.19 (2)" sheetId="80" r:id="rId69"/>
    <sheet name="01.20" sheetId="81" r:id="rId70"/>
    <sheet name="01.20 (2)" sheetId="82" r:id="rId71"/>
    <sheet name="02.20" sheetId="83" r:id="rId72"/>
    <sheet name="EKS" sheetId="4" r:id="rId73"/>
    <sheet name="Hárok1" sheetId="5" state="hidden" r:id="rId74"/>
    <sheet name="PLÁN VO 2017" sheetId="8" r:id="rId75"/>
    <sheet name="VO_pôvodný_ZOZNAM 2017" sheetId="14" r:id="rId76"/>
    <sheet name="Hárok2" sheetId="9" state="hidden" r:id="rId77"/>
    <sheet name="kopia_EZO-SAP_rezerva" sheetId="1" r:id="rId78"/>
  </sheets>
  <definedNames>
    <definedName name="_xlnm._FilterDatabase" localSheetId="69" hidden="1">'01.20'!$B$1:$B$55</definedName>
    <definedName name="_xlnm._FilterDatabase" localSheetId="70" hidden="1">'01.20 (2)'!$B$1:$B$55</definedName>
    <definedName name="_xlnm._FilterDatabase" localSheetId="71" hidden="1">'02.20'!$B$1:$B$55</definedName>
    <definedName name="_xlnm._FilterDatabase" localSheetId="53" hidden="1">'05.19'!$B$1:$B$51</definedName>
    <definedName name="_xlnm._FilterDatabase" localSheetId="54" hidden="1">'05.19 (2)'!$B$1:$B$50</definedName>
    <definedName name="_xlnm._FilterDatabase" localSheetId="55" hidden="1">'06.19 '!$B$1:$B$50</definedName>
    <definedName name="_xlnm._FilterDatabase" localSheetId="56" hidden="1">'06.19  (2)'!$B$1:$B$50</definedName>
    <definedName name="_xlnm._FilterDatabase" localSheetId="57" hidden="1">'07.19'!$B$1:$B$50</definedName>
    <definedName name="_xlnm._FilterDatabase" localSheetId="58" hidden="1">'07.19 (2)'!$B$1:$B$50</definedName>
    <definedName name="_xlnm._FilterDatabase" localSheetId="59" hidden="1">'08.19'!$B$1:$B$50</definedName>
    <definedName name="_xlnm._FilterDatabase" localSheetId="60" hidden="1">'08.19 (2)'!$B$1:$B$52</definedName>
    <definedName name="_xlnm._FilterDatabase" localSheetId="61" hidden="1">'09.19'!$B$1:$B$55</definedName>
    <definedName name="_xlnm._FilterDatabase" localSheetId="62" hidden="1">'09.19 (2)'!$B$1:$B$55</definedName>
    <definedName name="_xlnm._FilterDatabase" localSheetId="63" hidden="1">'10.19'!$B$1:$B$55</definedName>
    <definedName name="_xlnm._FilterDatabase" localSheetId="64" hidden="1">'10.19 (2)'!$B$1:$B$55</definedName>
    <definedName name="_xlnm._FilterDatabase" localSheetId="65" hidden="1">'11.19'!$B$1:$B$55</definedName>
    <definedName name="_xlnm._FilterDatabase" localSheetId="66" hidden="1">'11.19 (2)'!$B$1:$B$55</definedName>
    <definedName name="_xlnm._FilterDatabase" localSheetId="67" hidden="1">'12.19'!$B$1:$B$55</definedName>
    <definedName name="_xlnm._FilterDatabase" localSheetId="68" hidden="1">'12.19 (2)'!$B$1:$B$55</definedName>
    <definedName name="_xlnm._FilterDatabase" localSheetId="74" hidden="1">'PLÁN VO 2017'!$A$2:$O$42</definedName>
    <definedName name="_xlnm.Print_Titles" localSheetId="27">' 04 (01)'!$5:$6</definedName>
    <definedName name="_xlnm.Print_Titles" localSheetId="1">' EZO-SAP 03 (2)'!$7:$8</definedName>
    <definedName name="_xlnm.Print_Titles" localSheetId="21">'01 '!$5:$6</definedName>
    <definedName name="_xlnm.Print_Titles" localSheetId="22">'01  (2)'!$5:$6</definedName>
    <definedName name="_xlnm.Print_Titles" localSheetId="23">'02 (01)'!$5:$6</definedName>
    <definedName name="_xlnm.Print_Titles" localSheetId="24">'02 (2)'!$5:$6</definedName>
    <definedName name="_xlnm.Print_Titles" localSheetId="2">'03'!$7:$8</definedName>
    <definedName name="_xlnm.Print_Titles" localSheetId="25">'03 '!$5:$6</definedName>
    <definedName name="_xlnm.Print_Titles" localSheetId="26">'03  (2)'!$5:$6</definedName>
    <definedName name="_xlnm.Print_Titles" localSheetId="3">'04'!$7:$8</definedName>
    <definedName name="_xlnm.Print_Titles" localSheetId="28">'04 (2)'!$5:$6</definedName>
    <definedName name="_xlnm.Print_Titles" localSheetId="5">'05'!$7:$8</definedName>
    <definedName name="_xlnm.Print_Titles" localSheetId="29">'05 (1)'!$5:$6</definedName>
    <definedName name="_xlnm.Print_Titles" localSheetId="6">'05 (2)'!$7:$8</definedName>
    <definedName name="_xlnm.Print_Titles" localSheetId="30">'05 (2).'!$5:$6</definedName>
    <definedName name="_xlnm.Print_Titles" localSheetId="7">'06'!$7:$8</definedName>
    <definedName name="_xlnm.Print_Titles" localSheetId="8">'06 (2)'!$7:$8</definedName>
    <definedName name="_xlnm.Print_Titles" localSheetId="9">'07'!$7:$8</definedName>
    <definedName name="_xlnm.Print_Titles" localSheetId="10">'07 (2)'!$7:$8</definedName>
    <definedName name="_xlnm.Print_Titles" localSheetId="11">'08'!$7:$8</definedName>
    <definedName name="_xlnm.Print_Titles" localSheetId="12">'08 (2)'!$7:$8</definedName>
    <definedName name="_xlnm.Print_Titles" localSheetId="13">'09'!$7:$8</definedName>
    <definedName name="_xlnm.Print_Titles" localSheetId="14">'09 (2)'!$7:$8</definedName>
    <definedName name="_xlnm.Print_Titles" localSheetId="15">'10'!$7:$8</definedName>
    <definedName name="_xlnm.Print_Titles" localSheetId="16">'10 (2)'!$7:$8</definedName>
    <definedName name="_xlnm.Print_Titles" localSheetId="17">'11'!$7:$8</definedName>
    <definedName name="_xlnm.Print_Titles" localSheetId="18">'11 (2)'!$7:$8</definedName>
    <definedName name="_xlnm.Print_Titles" localSheetId="19">'12'!$7:$8</definedName>
    <definedName name="_xlnm.Print_Titles" localSheetId="20">'12 (2)'!$7:$8</definedName>
    <definedName name="_xlnm.Print_Titles" localSheetId="31">'6 (1)'!$5:$6</definedName>
    <definedName name="_xlnm.Print_Titles" localSheetId="32">'6 (2)'!$5:$6</definedName>
    <definedName name="_xlnm.Print_Titles" localSheetId="33">'7 (1)'!$5:$6</definedName>
    <definedName name="_xlnm.Print_Titles" localSheetId="34">'7 (2)'!$7:$8</definedName>
    <definedName name="_xlnm.Print_Titles" localSheetId="35">'8'!$7:$8</definedName>
    <definedName name="_xlnm.Print_Titles" localSheetId="36">'8 (2)'!$7:$8</definedName>
    <definedName name="_xlnm.Print_Titles" localSheetId="37">'9'!$7:$8</definedName>
    <definedName name="_xlnm.Print_Titles" localSheetId="38">'9 (2)'!$7:$8</definedName>
    <definedName name="_xlnm.Print_Titles" localSheetId="0">'EZO-SAP 02'!$7:$8</definedName>
    <definedName name="_xlnm.Print_Titles" localSheetId="74">'PLÁN VO 2017'!$2:$2</definedName>
    <definedName name="_xlnm.Print_Titles" localSheetId="75">'VO_pôvodný_ZOZNAM 2017'!$2:$2</definedName>
    <definedName name="_xlnm.Print_Area" localSheetId="27">' 04 (01)'!$A$5:$O$32</definedName>
    <definedName name="_xlnm.Print_Area" localSheetId="21">'01 '!$A$5:$O$35</definedName>
    <definedName name="_xlnm.Print_Area" localSheetId="22">'01  (2)'!$A$5:$O$35</definedName>
    <definedName name="_xlnm.Print_Area" localSheetId="23">'02 (01)'!$A$5:$O$35</definedName>
    <definedName name="_xlnm.Print_Area" localSheetId="24">'02 (2)'!$A$5:$O$35</definedName>
    <definedName name="_xlnm.Print_Area" localSheetId="2">'03'!$A$1:$O$56</definedName>
    <definedName name="_xlnm.Print_Area" localSheetId="25">'03 '!$A$5:$O$34</definedName>
    <definedName name="_xlnm.Print_Area" localSheetId="26">'03  (2)'!$A$5:$O$32</definedName>
    <definedName name="_xlnm.Print_Area" localSheetId="3">'04'!$A$44:$O$56</definedName>
    <definedName name="_xlnm.Print_Area" localSheetId="28">'04 (2)'!$A$5:$O$32</definedName>
    <definedName name="_xlnm.Print_Area" localSheetId="5">'05'!$A$1:$O$56</definedName>
    <definedName name="_xlnm.Print_Area" localSheetId="29">'05 (1)'!$A$5:$O$32</definedName>
    <definedName name="_xlnm.Print_Area" localSheetId="6">'05 (2)'!$A$1:$O$56</definedName>
    <definedName name="_xlnm.Print_Area" localSheetId="30">'05 (2).'!$A$5:$O$32</definedName>
    <definedName name="_xlnm.Print_Area" localSheetId="7">'06'!$A$1:$O$56</definedName>
    <definedName name="_xlnm.Print_Area" localSheetId="8">'06 (2)'!$A$7:$O$56</definedName>
    <definedName name="_xlnm.Print_Area" localSheetId="9">'07'!$A$7:$O$58</definedName>
    <definedName name="_xlnm.Print_Area" localSheetId="10">'07 (2)'!$A$7:$O$58</definedName>
    <definedName name="_xlnm.Print_Area" localSheetId="11">'08'!$A$7:$O$58</definedName>
    <definedName name="_xlnm.Print_Area" localSheetId="12">'08 (2)'!$A$7:$O$58</definedName>
    <definedName name="_xlnm.Print_Area" localSheetId="13">'09'!$A$7:$O$58</definedName>
    <definedName name="_xlnm.Print_Area" localSheetId="14">'09 (2)'!$A$7:$O$58</definedName>
    <definedName name="_xlnm.Print_Area" localSheetId="15">'10'!$A$7:$O$58</definedName>
    <definedName name="_xlnm.Print_Area" localSheetId="16">'10 (2)'!$A$7:$O$57</definedName>
    <definedName name="_xlnm.Print_Area" localSheetId="17">'11'!$A$7:$O$57</definedName>
    <definedName name="_xlnm.Print_Area" localSheetId="18">'11 (2)'!$A$7:$O$57</definedName>
    <definedName name="_xlnm.Print_Area" localSheetId="19">'12'!$A$7:$O$57</definedName>
    <definedName name="_xlnm.Print_Area" localSheetId="20">'12 (2)'!$A$7:$O$57</definedName>
    <definedName name="_xlnm.Print_Area" localSheetId="31">'6 (1)'!$A$5:$O$32</definedName>
    <definedName name="_xlnm.Print_Area" localSheetId="32">'6 (2)'!$A$5:$O$30</definedName>
    <definedName name="_xlnm.Print_Area" localSheetId="33">'7 (1)'!$A$5:$O$34</definedName>
    <definedName name="_xlnm.Print_Area" localSheetId="34">'7 (2)'!$A$7:$O$36</definedName>
    <definedName name="_xlnm.Print_Area" localSheetId="35">'8'!$A$7:$O$32</definedName>
    <definedName name="_xlnm.Print_Area" localSheetId="36">'8 (2)'!$A$7:$O$32</definedName>
    <definedName name="_xlnm.Print_Area" localSheetId="37">'9'!$A$7:$O$32</definedName>
    <definedName name="_xlnm.Print_Area" localSheetId="38">'9 (2)'!$A$7:$O$32</definedName>
    <definedName name="_xlnm.Print_Area" localSheetId="0">'EZO-SAP 02'!$A$1:$O$51</definedName>
    <definedName name="_xlnm.Print_Area" localSheetId="74">'PLÁN VO 2017'!$A$1:$N$48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5" i="83" l="1"/>
  <c r="M55" i="83" s="1"/>
  <c r="K55" i="83"/>
  <c r="L54" i="83"/>
  <c r="M54" i="83" s="1"/>
  <c r="K54" i="83"/>
  <c r="L53" i="83"/>
  <c r="M53" i="83" s="1"/>
  <c r="K53" i="83"/>
  <c r="L52" i="83"/>
  <c r="M52" i="83" s="1"/>
  <c r="K52" i="83"/>
  <c r="L51" i="83"/>
  <c r="M51" i="83" s="1"/>
  <c r="K51" i="83"/>
  <c r="L50" i="83"/>
  <c r="M50" i="83" s="1"/>
  <c r="K50" i="83"/>
  <c r="L49" i="83"/>
  <c r="M49" i="83" s="1"/>
  <c r="K49" i="83"/>
  <c r="L48" i="83"/>
  <c r="M48" i="83" s="1"/>
  <c r="K48" i="83"/>
  <c r="L47" i="83"/>
  <c r="M47" i="83" s="1"/>
  <c r="K47" i="83"/>
  <c r="L46" i="83"/>
  <c r="M46" i="83" s="1"/>
  <c r="K46" i="83"/>
  <c r="L45" i="83"/>
  <c r="M45" i="83" s="1"/>
  <c r="K45" i="83"/>
  <c r="L44" i="83"/>
  <c r="M44" i="83" s="1"/>
  <c r="K44" i="83"/>
  <c r="L43" i="83"/>
  <c r="M43" i="83" s="1"/>
  <c r="K43" i="83"/>
  <c r="L42" i="83"/>
  <c r="M42" i="83" s="1"/>
  <c r="K42" i="83"/>
  <c r="L41" i="83"/>
  <c r="M41" i="83" s="1"/>
  <c r="K41" i="83"/>
  <c r="L40" i="83"/>
  <c r="M40" i="83" s="1"/>
  <c r="K40" i="83"/>
  <c r="L39" i="83"/>
  <c r="M39" i="83" s="1"/>
  <c r="K39" i="83"/>
  <c r="L38" i="83"/>
  <c r="M38" i="83" s="1"/>
  <c r="K38" i="83"/>
  <c r="L37" i="83"/>
  <c r="M37" i="83" s="1"/>
  <c r="K37" i="83"/>
  <c r="L36" i="83"/>
  <c r="M36" i="83" s="1"/>
  <c r="K36" i="83"/>
  <c r="L35" i="83"/>
  <c r="M35" i="83" s="1"/>
  <c r="K35" i="83"/>
  <c r="L34" i="83"/>
  <c r="M34" i="83" s="1"/>
  <c r="K34" i="83"/>
  <c r="L33" i="83"/>
  <c r="M33" i="83" s="1"/>
  <c r="K33" i="83"/>
  <c r="L32" i="83"/>
  <c r="M32" i="83" s="1"/>
  <c r="K32" i="83"/>
  <c r="L30" i="83"/>
  <c r="M30" i="83" s="1"/>
  <c r="K30" i="83"/>
  <c r="L29" i="83"/>
  <c r="M29" i="83" s="1"/>
  <c r="K29" i="83"/>
  <c r="L28" i="83"/>
  <c r="M28" i="83" s="1"/>
  <c r="K28" i="83"/>
  <c r="L27" i="83"/>
  <c r="M27" i="83" s="1"/>
  <c r="K27" i="83"/>
  <c r="L26" i="83"/>
  <c r="M26" i="83" s="1"/>
  <c r="K26" i="83"/>
  <c r="L25" i="83"/>
  <c r="M25" i="83" s="1"/>
  <c r="K25" i="83"/>
  <c r="L24" i="83"/>
  <c r="M24" i="83" s="1"/>
  <c r="K24" i="83"/>
  <c r="L23" i="83"/>
  <c r="M23" i="83" s="1"/>
  <c r="K23" i="83"/>
  <c r="L22" i="83"/>
  <c r="M22" i="83" s="1"/>
  <c r="K22" i="83"/>
  <c r="L21" i="83"/>
  <c r="M21" i="83" s="1"/>
  <c r="K21" i="83"/>
  <c r="M20" i="83"/>
  <c r="L20" i="83"/>
  <c r="K20" i="83"/>
  <c r="L19" i="83"/>
  <c r="M19" i="83" s="1"/>
  <c r="K19" i="83"/>
  <c r="L18" i="83"/>
  <c r="M18" i="83" s="1"/>
  <c r="K18" i="83"/>
  <c r="L17" i="83"/>
  <c r="M17" i="83" s="1"/>
  <c r="K17" i="83"/>
  <c r="L16" i="83"/>
  <c r="M16" i="83" s="1"/>
  <c r="K16" i="83"/>
  <c r="L15" i="83"/>
  <c r="M15" i="83" s="1"/>
  <c r="K15" i="83"/>
  <c r="L14" i="83"/>
  <c r="M14" i="83" s="1"/>
  <c r="K14" i="83"/>
  <c r="L13" i="83"/>
  <c r="M13" i="83" s="1"/>
  <c r="K13" i="83"/>
  <c r="M12" i="83"/>
  <c r="L12" i="83"/>
  <c r="K12" i="83"/>
  <c r="L11" i="83"/>
  <c r="M11" i="83" s="1"/>
  <c r="K11" i="83"/>
  <c r="L55" i="82" l="1"/>
  <c r="M55" i="82" s="1"/>
  <c r="K55" i="82"/>
  <c r="L54" i="82"/>
  <c r="M54" i="82" s="1"/>
  <c r="K54" i="82"/>
  <c r="L53" i="82"/>
  <c r="M53" i="82" s="1"/>
  <c r="K53" i="82"/>
  <c r="L52" i="82"/>
  <c r="M52" i="82" s="1"/>
  <c r="K52" i="82"/>
  <c r="L51" i="82"/>
  <c r="M51" i="82" s="1"/>
  <c r="K51" i="82"/>
  <c r="L50" i="82"/>
  <c r="M50" i="82" s="1"/>
  <c r="K50" i="82"/>
  <c r="L49" i="82"/>
  <c r="M49" i="82" s="1"/>
  <c r="K49" i="82"/>
  <c r="L48" i="82"/>
  <c r="M48" i="82" s="1"/>
  <c r="K48" i="82"/>
  <c r="L47" i="82"/>
  <c r="M47" i="82" s="1"/>
  <c r="K47" i="82"/>
  <c r="L46" i="82"/>
  <c r="M46" i="82" s="1"/>
  <c r="K46" i="82"/>
  <c r="L45" i="82"/>
  <c r="M45" i="82" s="1"/>
  <c r="K45" i="82"/>
  <c r="L44" i="82"/>
  <c r="M44" i="82" s="1"/>
  <c r="K44" i="82"/>
  <c r="L43" i="82"/>
  <c r="M43" i="82" s="1"/>
  <c r="K43" i="82"/>
  <c r="L42" i="82"/>
  <c r="M42" i="82" s="1"/>
  <c r="K42" i="82"/>
  <c r="L41" i="82"/>
  <c r="M41" i="82" s="1"/>
  <c r="K41" i="82"/>
  <c r="L40" i="82"/>
  <c r="M40" i="82" s="1"/>
  <c r="K40" i="82"/>
  <c r="L39" i="82"/>
  <c r="M39" i="82" s="1"/>
  <c r="K39" i="82"/>
  <c r="L38" i="82"/>
  <c r="M38" i="82" s="1"/>
  <c r="K38" i="82"/>
  <c r="L37" i="82"/>
  <c r="M37" i="82" s="1"/>
  <c r="K37" i="82"/>
  <c r="L36" i="82"/>
  <c r="M36" i="82" s="1"/>
  <c r="K36" i="82"/>
  <c r="L35" i="82"/>
  <c r="M35" i="82" s="1"/>
  <c r="K35" i="82"/>
  <c r="L34" i="82"/>
  <c r="M34" i="82" s="1"/>
  <c r="K34" i="82"/>
  <c r="L33" i="82"/>
  <c r="M33" i="82" s="1"/>
  <c r="K33" i="82"/>
  <c r="L32" i="82"/>
  <c r="M32" i="82" s="1"/>
  <c r="K32" i="82"/>
  <c r="L30" i="82"/>
  <c r="M30" i="82" s="1"/>
  <c r="K30" i="82"/>
  <c r="L29" i="82"/>
  <c r="M29" i="82" s="1"/>
  <c r="K29" i="82"/>
  <c r="L28" i="82"/>
  <c r="M28" i="82" s="1"/>
  <c r="K28" i="82"/>
  <c r="M27" i="82"/>
  <c r="L27" i="82"/>
  <c r="K27" i="82"/>
  <c r="L26" i="82"/>
  <c r="M26" i="82" s="1"/>
  <c r="K26" i="82"/>
  <c r="L25" i="82"/>
  <c r="M25" i="82" s="1"/>
  <c r="K25" i="82"/>
  <c r="L24" i="82"/>
  <c r="M24" i="82" s="1"/>
  <c r="K24" i="82"/>
  <c r="L23" i="82"/>
  <c r="M23" i="82" s="1"/>
  <c r="K23" i="82"/>
  <c r="L22" i="82"/>
  <c r="M22" i="82" s="1"/>
  <c r="K22" i="82"/>
  <c r="L21" i="82"/>
  <c r="M21" i="82" s="1"/>
  <c r="K21" i="82"/>
  <c r="L20" i="82"/>
  <c r="M20" i="82" s="1"/>
  <c r="K20" i="82"/>
  <c r="L19" i="82"/>
  <c r="M19" i="82" s="1"/>
  <c r="K19" i="82"/>
  <c r="L18" i="82"/>
  <c r="M18" i="82" s="1"/>
  <c r="K18" i="82"/>
  <c r="L17" i="82"/>
  <c r="M17" i="82" s="1"/>
  <c r="K17" i="82"/>
  <c r="L16" i="82"/>
  <c r="M16" i="82" s="1"/>
  <c r="K16" i="82"/>
  <c r="L15" i="82"/>
  <c r="M15" i="82" s="1"/>
  <c r="K15" i="82"/>
  <c r="L14" i="82"/>
  <c r="M14" i="82" s="1"/>
  <c r="K14" i="82"/>
  <c r="L13" i="82"/>
  <c r="M13" i="82" s="1"/>
  <c r="K13" i="82"/>
  <c r="L12" i="82"/>
  <c r="M12" i="82" s="1"/>
  <c r="K12" i="82"/>
  <c r="L11" i="82"/>
  <c r="M11" i="82" s="1"/>
  <c r="K11" i="82"/>
  <c r="L55" i="81" l="1"/>
  <c r="M55" i="81" s="1"/>
  <c r="K55" i="81"/>
  <c r="L54" i="81"/>
  <c r="M54" i="81" s="1"/>
  <c r="K54" i="81"/>
  <c r="L53" i="81"/>
  <c r="M53" i="81" s="1"/>
  <c r="K53" i="81"/>
  <c r="L52" i="81"/>
  <c r="M52" i="81" s="1"/>
  <c r="K52" i="81"/>
  <c r="L51" i="81"/>
  <c r="M51" i="81" s="1"/>
  <c r="K51" i="81"/>
  <c r="L50" i="81"/>
  <c r="M50" i="81" s="1"/>
  <c r="K50" i="81"/>
  <c r="L49" i="81"/>
  <c r="M49" i="81" s="1"/>
  <c r="K49" i="81"/>
  <c r="L48" i="81"/>
  <c r="M48" i="81" s="1"/>
  <c r="K48" i="81"/>
  <c r="L47" i="81"/>
  <c r="M47" i="81" s="1"/>
  <c r="K47" i="81"/>
  <c r="L46" i="81"/>
  <c r="M46" i="81" s="1"/>
  <c r="K46" i="81"/>
  <c r="L45" i="81"/>
  <c r="M45" i="81" s="1"/>
  <c r="K45" i="81"/>
  <c r="L44" i="81"/>
  <c r="M44" i="81" s="1"/>
  <c r="K44" i="81"/>
  <c r="L43" i="81"/>
  <c r="M43" i="81" s="1"/>
  <c r="K43" i="81"/>
  <c r="L42" i="81"/>
  <c r="M42" i="81" s="1"/>
  <c r="K42" i="81"/>
  <c r="L41" i="81"/>
  <c r="M41" i="81" s="1"/>
  <c r="K41" i="81"/>
  <c r="L40" i="81"/>
  <c r="M40" i="81" s="1"/>
  <c r="K40" i="81"/>
  <c r="L39" i="81"/>
  <c r="M39" i="81" s="1"/>
  <c r="K39" i="81"/>
  <c r="L38" i="81"/>
  <c r="M38" i="81" s="1"/>
  <c r="K38" i="81"/>
  <c r="L37" i="81"/>
  <c r="M37" i="81" s="1"/>
  <c r="K37" i="81"/>
  <c r="L36" i="81"/>
  <c r="M36" i="81" s="1"/>
  <c r="K36" i="81"/>
  <c r="L35" i="81"/>
  <c r="M35" i="81" s="1"/>
  <c r="K35" i="81"/>
  <c r="L34" i="81"/>
  <c r="M34" i="81" s="1"/>
  <c r="K34" i="81"/>
  <c r="L33" i="81"/>
  <c r="M33" i="81" s="1"/>
  <c r="K33" i="81"/>
  <c r="L32" i="81"/>
  <c r="M32" i="81" s="1"/>
  <c r="K32" i="81"/>
  <c r="L30" i="81"/>
  <c r="M30" i="81" s="1"/>
  <c r="K30" i="81"/>
  <c r="L29" i="81"/>
  <c r="M29" i="81" s="1"/>
  <c r="K29" i="81"/>
  <c r="L28" i="81"/>
  <c r="M28" i="81" s="1"/>
  <c r="K28" i="81"/>
  <c r="L27" i="81"/>
  <c r="M27" i="81" s="1"/>
  <c r="K27" i="81"/>
  <c r="L26" i="81"/>
  <c r="M26" i="81" s="1"/>
  <c r="K26" i="81"/>
  <c r="L25" i="81"/>
  <c r="M25" i="81" s="1"/>
  <c r="K25" i="81"/>
  <c r="L24" i="81"/>
  <c r="M24" i="81" s="1"/>
  <c r="K24" i="81"/>
  <c r="M23" i="81"/>
  <c r="L23" i="81"/>
  <c r="K23" i="81"/>
  <c r="L22" i="81"/>
  <c r="M22" i="81" s="1"/>
  <c r="K22" i="81"/>
  <c r="L21" i="81"/>
  <c r="M21" i="81" s="1"/>
  <c r="K21" i="81"/>
  <c r="L20" i="81"/>
  <c r="M20" i="81" s="1"/>
  <c r="K20" i="81"/>
  <c r="M19" i="81"/>
  <c r="L19" i="81"/>
  <c r="K19" i="81"/>
  <c r="L18" i="81"/>
  <c r="M18" i="81" s="1"/>
  <c r="K18" i="81"/>
  <c r="L17" i="81"/>
  <c r="M17" i="81" s="1"/>
  <c r="K17" i="81"/>
  <c r="L16" i="81"/>
  <c r="M16" i="81" s="1"/>
  <c r="K16" i="81"/>
  <c r="L15" i="81"/>
  <c r="M15" i="81" s="1"/>
  <c r="K15" i="81"/>
  <c r="L14" i="81"/>
  <c r="M14" i="81" s="1"/>
  <c r="K14" i="81"/>
  <c r="L13" i="81"/>
  <c r="M13" i="81" s="1"/>
  <c r="K13" i="81"/>
  <c r="L12" i="81"/>
  <c r="M12" i="81" s="1"/>
  <c r="K12" i="81"/>
  <c r="L11" i="81"/>
  <c r="M11" i="81" s="1"/>
  <c r="K11" i="81"/>
  <c r="L55" i="80" l="1"/>
  <c r="M55" i="80" s="1"/>
  <c r="K55" i="80"/>
  <c r="L54" i="80"/>
  <c r="M54" i="80" s="1"/>
  <c r="K54" i="80"/>
  <c r="L53" i="80"/>
  <c r="M53" i="80" s="1"/>
  <c r="K53" i="80"/>
  <c r="L52" i="80"/>
  <c r="M52" i="80" s="1"/>
  <c r="K52" i="80"/>
  <c r="L51" i="80"/>
  <c r="M51" i="80" s="1"/>
  <c r="K51" i="80"/>
  <c r="L50" i="80"/>
  <c r="M50" i="80" s="1"/>
  <c r="K50" i="80"/>
  <c r="L49" i="80"/>
  <c r="M49" i="80" s="1"/>
  <c r="K49" i="80"/>
  <c r="L48" i="80"/>
  <c r="M48" i="80" s="1"/>
  <c r="K48" i="80"/>
  <c r="L47" i="80"/>
  <c r="M47" i="80" s="1"/>
  <c r="K47" i="80"/>
  <c r="L46" i="80"/>
  <c r="M46" i="80" s="1"/>
  <c r="K46" i="80"/>
  <c r="L45" i="80"/>
  <c r="M45" i="80" s="1"/>
  <c r="K45" i="80"/>
  <c r="L44" i="80"/>
  <c r="M44" i="80" s="1"/>
  <c r="K44" i="80"/>
  <c r="L43" i="80"/>
  <c r="M43" i="80" s="1"/>
  <c r="K43" i="80"/>
  <c r="L42" i="80"/>
  <c r="M42" i="80" s="1"/>
  <c r="K42" i="80"/>
  <c r="L41" i="80"/>
  <c r="M41" i="80" s="1"/>
  <c r="K41" i="80"/>
  <c r="L40" i="80"/>
  <c r="M40" i="80" s="1"/>
  <c r="K40" i="80"/>
  <c r="L39" i="80"/>
  <c r="M39" i="80" s="1"/>
  <c r="K39" i="80"/>
  <c r="L38" i="80"/>
  <c r="M38" i="80" s="1"/>
  <c r="K38" i="80"/>
  <c r="L37" i="80"/>
  <c r="M37" i="80" s="1"/>
  <c r="K37" i="80"/>
  <c r="L36" i="80"/>
  <c r="M36" i="80" s="1"/>
  <c r="K36" i="80"/>
  <c r="L35" i="80"/>
  <c r="M35" i="80" s="1"/>
  <c r="K35" i="80"/>
  <c r="L34" i="80"/>
  <c r="M34" i="80" s="1"/>
  <c r="K34" i="80"/>
  <c r="L33" i="80"/>
  <c r="M33" i="80" s="1"/>
  <c r="K33" i="80"/>
  <c r="L32" i="80"/>
  <c r="M32" i="80" s="1"/>
  <c r="K32" i="80"/>
  <c r="L30" i="80"/>
  <c r="M30" i="80" s="1"/>
  <c r="K30" i="80"/>
  <c r="L29" i="80"/>
  <c r="M29" i="80" s="1"/>
  <c r="K29" i="80"/>
  <c r="L28" i="80"/>
  <c r="M28" i="80" s="1"/>
  <c r="K28" i="80"/>
  <c r="L27" i="80"/>
  <c r="M27" i="80" s="1"/>
  <c r="K27" i="80"/>
  <c r="L26" i="80"/>
  <c r="M26" i="80" s="1"/>
  <c r="K26" i="80"/>
  <c r="L25" i="80"/>
  <c r="M25" i="80" s="1"/>
  <c r="K25" i="80"/>
  <c r="L24" i="80"/>
  <c r="M24" i="80" s="1"/>
  <c r="K24" i="80"/>
  <c r="M23" i="80"/>
  <c r="L23" i="80"/>
  <c r="K23" i="80"/>
  <c r="L22" i="80"/>
  <c r="M22" i="80" s="1"/>
  <c r="K22" i="80"/>
  <c r="L21" i="80"/>
  <c r="M21" i="80" s="1"/>
  <c r="K21" i="80"/>
  <c r="L20" i="80"/>
  <c r="M20" i="80" s="1"/>
  <c r="K20" i="80"/>
  <c r="M19" i="80"/>
  <c r="L19" i="80"/>
  <c r="K19" i="80"/>
  <c r="L18" i="80"/>
  <c r="M18" i="80" s="1"/>
  <c r="K18" i="80"/>
  <c r="L17" i="80"/>
  <c r="M17" i="80" s="1"/>
  <c r="K17" i="80"/>
  <c r="L16" i="80"/>
  <c r="M16" i="80" s="1"/>
  <c r="K16" i="80"/>
  <c r="L15" i="80"/>
  <c r="M15" i="80" s="1"/>
  <c r="K15" i="80"/>
  <c r="L14" i="80"/>
  <c r="M14" i="80" s="1"/>
  <c r="K14" i="80"/>
  <c r="L13" i="80"/>
  <c r="M13" i="80" s="1"/>
  <c r="K13" i="80"/>
  <c r="L12" i="80"/>
  <c r="M12" i="80" s="1"/>
  <c r="K12" i="80"/>
  <c r="L11" i="80"/>
  <c r="M11" i="80" s="1"/>
  <c r="K11" i="80"/>
  <c r="L55" i="79" l="1"/>
  <c r="M55" i="79" s="1"/>
  <c r="K55" i="79"/>
  <c r="L54" i="79"/>
  <c r="M54" i="79" s="1"/>
  <c r="K54" i="79"/>
  <c r="L53" i="79"/>
  <c r="M53" i="79" s="1"/>
  <c r="K53" i="79"/>
  <c r="L52" i="79"/>
  <c r="M52" i="79" s="1"/>
  <c r="K52" i="79"/>
  <c r="L51" i="79"/>
  <c r="M51" i="79" s="1"/>
  <c r="K51" i="79"/>
  <c r="L50" i="79"/>
  <c r="M50" i="79" s="1"/>
  <c r="K50" i="79"/>
  <c r="L49" i="79"/>
  <c r="M49" i="79" s="1"/>
  <c r="K49" i="79"/>
  <c r="L48" i="79"/>
  <c r="M48" i="79" s="1"/>
  <c r="K48" i="79"/>
  <c r="L47" i="79"/>
  <c r="M47" i="79" s="1"/>
  <c r="K47" i="79"/>
  <c r="L46" i="79"/>
  <c r="M46" i="79" s="1"/>
  <c r="K46" i="79"/>
  <c r="L45" i="79"/>
  <c r="M45" i="79" s="1"/>
  <c r="K45" i="79"/>
  <c r="L44" i="79"/>
  <c r="M44" i="79" s="1"/>
  <c r="K44" i="79"/>
  <c r="L43" i="79"/>
  <c r="M43" i="79" s="1"/>
  <c r="K43" i="79"/>
  <c r="L42" i="79"/>
  <c r="M42" i="79" s="1"/>
  <c r="K42" i="79"/>
  <c r="L41" i="79"/>
  <c r="M41" i="79" s="1"/>
  <c r="K41" i="79"/>
  <c r="L40" i="79"/>
  <c r="M40" i="79" s="1"/>
  <c r="K40" i="79"/>
  <c r="L39" i="79"/>
  <c r="M39" i="79" s="1"/>
  <c r="K39" i="79"/>
  <c r="L38" i="79"/>
  <c r="M38" i="79" s="1"/>
  <c r="K38" i="79"/>
  <c r="L37" i="79"/>
  <c r="M37" i="79" s="1"/>
  <c r="K37" i="79"/>
  <c r="L36" i="79"/>
  <c r="M36" i="79" s="1"/>
  <c r="K36" i="79"/>
  <c r="L35" i="79"/>
  <c r="M35" i="79" s="1"/>
  <c r="K35" i="79"/>
  <c r="L34" i="79"/>
  <c r="M34" i="79" s="1"/>
  <c r="K34" i="79"/>
  <c r="L33" i="79"/>
  <c r="M33" i="79" s="1"/>
  <c r="K33" i="79"/>
  <c r="L32" i="79"/>
  <c r="M32" i="79" s="1"/>
  <c r="K32" i="79"/>
  <c r="L30" i="79"/>
  <c r="M30" i="79" s="1"/>
  <c r="K30" i="79"/>
  <c r="L29" i="79"/>
  <c r="M29" i="79" s="1"/>
  <c r="K29" i="79"/>
  <c r="L28" i="79"/>
  <c r="M28" i="79" s="1"/>
  <c r="K28" i="79"/>
  <c r="L27" i="79"/>
  <c r="M27" i="79" s="1"/>
  <c r="K27" i="79"/>
  <c r="L26" i="79"/>
  <c r="M26" i="79" s="1"/>
  <c r="K26" i="79"/>
  <c r="M25" i="79"/>
  <c r="L25" i="79"/>
  <c r="K25" i="79"/>
  <c r="L24" i="79"/>
  <c r="M24" i="79" s="1"/>
  <c r="K24" i="79"/>
  <c r="M23" i="79"/>
  <c r="L23" i="79"/>
  <c r="K23" i="79"/>
  <c r="L22" i="79"/>
  <c r="M22" i="79" s="1"/>
  <c r="K22" i="79"/>
  <c r="L21" i="79"/>
  <c r="M21" i="79" s="1"/>
  <c r="K21" i="79"/>
  <c r="L20" i="79"/>
  <c r="M20" i="79" s="1"/>
  <c r="K20" i="79"/>
  <c r="L19" i="79"/>
  <c r="M19" i="79" s="1"/>
  <c r="K19" i="79"/>
  <c r="L18" i="79"/>
  <c r="M18" i="79" s="1"/>
  <c r="K18" i="79"/>
  <c r="M17" i="79"/>
  <c r="L17" i="79"/>
  <c r="K17" i="79"/>
  <c r="L16" i="79"/>
  <c r="M16" i="79" s="1"/>
  <c r="K16" i="79"/>
  <c r="M15" i="79"/>
  <c r="L15" i="79"/>
  <c r="K15" i="79"/>
  <c r="L14" i="79"/>
  <c r="M14" i="79" s="1"/>
  <c r="K14" i="79"/>
  <c r="L13" i="79"/>
  <c r="M13" i="79" s="1"/>
  <c r="K13" i="79"/>
  <c r="L12" i="79"/>
  <c r="M12" i="79" s="1"/>
  <c r="K12" i="79"/>
  <c r="L11" i="79"/>
  <c r="M11" i="79" s="1"/>
  <c r="K11" i="79"/>
  <c r="L55" i="78" l="1"/>
  <c r="M55" i="78" s="1"/>
  <c r="K55" i="78"/>
  <c r="L54" i="78"/>
  <c r="M54" i="78" s="1"/>
  <c r="K54" i="78"/>
  <c r="L53" i="78"/>
  <c r="M53" i="78" s="1"/>
  <c r="K53" i="78"/>
  <c r="L52" i="78"/>
  <c r="M52" i="78" s="1"/>
  <c r="K52" i="78"/>
  <c r="L51" i="78"/>
  <c r="M51" i="78" s="1"/>
  <c r="K51" i="78"/>
  <c r="L50" i="78"/>
  <c r="M50" i="78" s="1"/>
  <c r="K50" i="78"/>
  <c r="L49" i="78"/>
  <c r="M49" i="78" s="1"/>
  <c r="K49" i="78"/>
  <c r="L48" i="78"/>
  <c r="M48" i="78" s="1"/>
  <c r="K48" i="78"/>
  <c r="L47" i="78"/>
  <c r="M47" i="78" s="1"/>
  <c r="K47" i="78"/>
  <c r="L46" i="78"/>
  <c r="M46" i="78" s="1"/>
  <c r="K46" i="78"/>
  <c r="L45" i="78"/>
  <c r="M45" i="78" s="1"/>
  <c r="K45" i="78"/>
  <c r="L44" i="78"/>
  <c r="M44" i="78" s="1"/>
  <c r="K44" i="78"/>
  <c r="L43" i="78"/>
  <c r="M43" i="78" s="1"/>
  <c r="K43" i="78"/>
  <c r="L42" i="78"/>
  <c r="M42" i="78" s="1"/>
  <c r="K42" i="78"/>
  <c r="L41" i="78"/>
  <c r="M41" i="78" s="1"/>
  <c r="K41" i="78"/>
  <c r="L40" i="78"/>
  <c r="M40" i="78" s="1"/>
  <c r="K40" i="78"/>
  <c r="L39" i="78"/>
  <c r="M39" i="78" s="1"/>
  <c r="K39" i="78"/>
  <c r="L38" i="78"/>
  <c r="M38" i="78" s="1"/>
  <c r="K38" i="78"/>
  <c r="L37" i="78"/>
  <c r="M37" i="78" s="1"/>
  <c r="K37" i="78"/>
  <c r="L36" i="78"/>
  <c r="M36" i="78" s="1"/>
  <c r="K36" i="78"/>
  <c r="L35" i="78"/>
  <c r="M35" i="78" s="1"/>
  <c r="K35" i="78"/>
  <c r="L34" i="78"/>
  <c r="M34" i="78" s="1"/>
  <c r="K34" i="78"/>
  <c r="L33" i="78"/>
  <c r="M33" i="78" s="1"/>
  <c r="K33" i="78"/>
  <c r="L32" i="78"/>
  <c r="M32" i="78" s="1"/>
  <c r="K32" i="78"/>
  <c r="L30" i="78"/>
  <c r="M30" i="78" s="1"/>
  <c r="K30" i="78"/>
  <c r="L29" i="78"/>
  <c r="M29" i="78" s="1"/>
  <c r="K29" i="78"/>
  <c r="L28" i="78"/>
  <c r="M28" i="78" s="1"/>
  <c r="K28" i="78"/>
  <c r="L27" i="78"/>
  <c r="M27" i="78" s="1"/>
  <c r="K27" i="78"/>
  <c r="L26" i="78"/>
  <c r="M26" i="78" s="1"/>
  <c r="K26" i="78"/>
  <c r="M25" i="78"/>
  <c r="L25" i="78"/>
  <c r="K25" i="78"/>
  <c r="L24" i="78"/>
  <c r="M24" i="78" s="1"/>
  <c r="K24" i="78"/>
  <c r="L23" i="78"/>
  <c r="M23" i="78" s="1"/>
  <c r="K23" i="78"/>
  <c r="L22" i="78"/>
  <c r="M22" i="78" s="1"/>
  <c r="K22" i="78"/>
  <c r="L21" i="78"/>
  <c r="M21" i="78" s="1"/>
  <c r="K21" i="78"/>
  <c r="L20" i="78"/>
  <c r="M20" i="78" s="1"/>
  <c r="K20" i="78"/>
  <c r="L19" i="78"/>
  <c r="M19" i="78" s="1"/>
  <c r="K19" i="78"/>
  <c r="L18" i="78"/>
  <c r="M18" i="78" s="1"/>
  <c r="K18" i="78"/>
  <c r="L17" i="78"/>
  <c r="M17" i="78" s="1"/>
  <c r="K17" i="78"/>
  <c r="L16" i="78"/>
  <c r="M16" i="78" s="1"/>
  <c r="K16" i="78"/>
  <c r="L15" i="78"/>
  <c r="M15" i="78" s="1"/>
  <c r="K15" i="78"/>
  <c r="L14" i="78"/>
  <c r="M14" i="78" s="1"/>
  <c r="K14" i="78"/>
  <c r="L13" i="78"/>
  <c r="M13" i="78" s="1"/>
  <c r="K13" i="78"/>
  <c r="L12" i="78"/>
  <c r="M12" i="78" s="1"/>
  <c r="K12" i="78"/>
  <c r="L11" i="78"/>
  <c r="M11" i="78" s="1"/>
  <c r="K11" i="78"/>
  <c r="L55" i="77" l="1"/>
  <c r="M55" i="77" s="1"/>
  <c r="K55" i="77"/>
  <c r="L54" i="77"/>
  <c r="M54" i="77" s="1"/>
  <c r="K54" i="77"/>
  <c r="L53" i="77"/>
  <c r="M53" i="77" s="1"/>
  <c r="K53" i="77"/>
  <c r="L52" i="77"/>
  <c r="M52" i="77" s="1"/>
  <c r="K52" i="77"/>
  <c r="L51" i="77"/>
  <c r="M51" i="77" s="1"/>
  <c r="K51" i="77"/>
  <c r="L50" i="77"/>
  <c r="M50" i="77" s="1"/>
  <c r="K50" i="77"/>
  <c r="L49" i="77"/>
  <c r="M49" i="77" s="1"/>
  <c r="K49" i="77"/>
  <c r="L48" i="77"/>
  <c r="M48" i="77" s="1"/>
  <c r="K48" i="77"/>
  <c r="L47" i="77"/>
  <c r="M47" i="77" s="1"/>
  <c r="K47" i="77"/>
  <c r="L46" i="77"/>
  <c r="M46" i="77" s="1"/>
  <c r="K46" i="77"/>
  <c r="L45" i="77"/>
  <c r="M45" i="77" s="1"/>
  <c r="K45" i="77"/>
  <c r="L44" i="77"/>
  <c r="M44" i="77" s="1"/>
  <c r="K44" i="77"/>
  <c r="L43" i="77"/>
  <c r="M43" i="77" s="1"/>
  <c r="K43" i="77"/>
  <c r="L42" i="77"/>
  <c r="M42" i="77" s="1"/>
  <c r="K42" i="77"/>
  <c r="L41" i="77"/>
  <c r="M41" i="77" s="1"/>
  <c r="K41" i="77"/>
  <c r="L40" i="77"/>
  <c r="M40" i="77" s="1"/>
  <c r="K40" i="77"/>
  <c r="L39" i="77"/>
  <c r="M39" i="77" s="1"/>
  <c r="K39" i="77"/>
  <c r="L38" i="77"/>
  <c r="M38" i="77" s="1"/>
  <c r="K38" i="77"/>
  <c r="L37" i="77"/>
  <c r="M37" i="77" s="1"/>
  <c r="K37" i="77"/>
  <c r="L36" i="77"/>
  <c r="M36" i="77" s="1"/>
  <c r="K36" i="77"/>
  <c r="L35" i="77"/>
  <c r="M35" i="77" s="1"/>
  <c r="K35" i="77"/>
  <c r="L34" i="77"/>
  <c r="M34" i="77" s="1"/>
  <c r="K34" i="77"/>
  <c r="L33" i="77"/>
  <c r="M33" i="77" s="1"/>
  <c r="K33" i="77"/>
  <c r="L32" i="77"/>
  <c r="M32" i="77" s="1"/>
  <c r="K32" i="77"/>
  <c r="L30" i="77"/>
  <c r="M30" i="77" s="1"/>
  <c r="K30" i="77"/>
  <c r="L29" i="77"/>
  <c r="M29" i="77" s="1"/>
  <c r="K29" i="77"/>
  <c r="L28" i="77"/>
  <c r="M28" i="77" s="1"/>
  <c r="K28" i="77"/>
  <c r="L27" i="77"/>
  <c r="M27" i="77" s="1"/>
  <c r="K27" i="77"/>
  <c r="L26" i="77"/>
  <c r="M26" i="77" s="1"/>
  <c r="K26" i="77"/>
  <c r="M25" i="77"/>
  <c r="L25" i="77"/>
  <c r="K25" i="77"/>
  <c r="L24" i="77"/>
  <c r="M24" i="77" s="1"/>
  <c r="K24" i="77"/>
  <c r="L23" i="77"/>
  <c r="M23" i="77" s="1"/>
  <c r="K23" i="77"/>
  <c r="L22" i="77"/>
  <c r="M22" i="77" s="1"/>
  <c r="K22" i="77"/>
  <c r="M21" i="77"/>
  <c r="L21" i="77"/>
  <c r="K21" i="77"/>
  <c r="L20" i="77"/>
  <c r="M20" i="77" s="1"/>
  <c r="K20" i="77"/>
  <c r="L19" i="77"/>
  <c r="M19" i="77" s="1"/>
  <c r="K19" i="77"/>
  <c r="L18" i="77"/>
  <c r="M18" i="77" s="1"/>
  <c r="K18" i="77"/>
  <c r="M17" i="77"/>
  <c r="L17" i="77"/>
  <c r="K17" i="77"/>
  <c r="L16" i="77"/>
  <c r="M16" i="77" s="1"/>
  <c r="K16" i="77"/>
  <c r="L15" i="77"/>
  <c r="M15" i="77" s="1"/>
  <c r="K15" i="77"/>
  <c r="L14" i="77"/>
  <c r="M14" i="77" s="1"/>
  <c r="K14" i="77"/>
  <c r="M13" i="77"/>
  <c r="L13" i="77"/>
  <c r="K13" i="77"/>
  <c r="L12" i="77"/>
  <c r="M12" i="77" s="1"/>
  <c r="K12" i="77"/>
  <c r="L11" i="77"/>
  <c r="M11" i="77" s="1"/>
  <c r="K11" i="77"/>
  <c r="L55" i="76" l="1"/>
  <c r="M55" i="76" s="1"/>
  <c r="K55" i="76"/>
  <c r="L54" i="76"/>
  <c r="M54" i="76" s="1"/>
  <c r="K54" i="76"/>
  <c r="L53" i="76"/>
  <c r="M53" i="76" s="1"/>
  <c r="K53" i="76"/>
  <c r="L52" i="76"/>
  <c r="M52" i="76" s="1"/>
  <c r="K52" i="76"/>
  <c r="L51" i="76"/>
  <c r="M51" i="76" s="1"/>
  <c r="K51" i="76"/>
  <c r="L50" i="76"/>
  <c r="M50" i="76" s="1"/>
  <c r="K50" i="76"/>
  <c r="L49" i="76"/>
  <c r="M49" i="76" s="1"/>
  <c r="K49" i="76"/>
  <c r="L48" i="76"/>
  <c r="M48" i="76" s="1"/>
  <c r="K48" i="76"/>
  <c r="L47" i="76"/>
  <c r="M47" i="76" s="1"/>
  <c r="K47" i="76"/>
  <c r="L46" i="76"/>
  <c r="M46" i="76" s="1"/>
  <c r="K46" i="76"/>
  <c r="L45" i="76"/>
  <c r="M45" i="76" s="1"/>
  <c r="K45" i="76"/>
  <c r="L44" i="76"/>
  <c r="M44" i="76" s="1"/>
  <c r="K44" i="76"/>
  <c r="L43" i="76"/>
  <c r="M43" i="76" s="1"/>
  <c r="K43" i="76"/>
  <c r="L42" i="76"/>
  <c r="M42" i="76" s="1"/>
  <c r="K42" i="76"/>
  <c r="L41" i="76"/>
  <c r="M41" i="76" s="1"/>
  <c r="K41" i="76"/>
  <c r="L40" i="76"/>
  <c r="M40" i="76" s="1"/>
  <c r="K40" i="76"/>
  <c r="L39" i="76"/>
  <c r="M39" i="76" s="1"/>
  <c r="K39" i="76"/>
  <c r="L38" i="76"/>
  <c r="M38" i="76" s="1"/>
  <c r="K38" i="76"/>
  <c r="L37" i="76"/>
  <c r="M37" i="76" s="1"/>
  <c r="K37" i="76"/>
  <c r="L36" i="76"/>
  <c r="M36" i="76" s="1"/>
  <c r="K36" i="76"/>
  <c r="L35" i="76"/>
  <c r="M35" i="76" s="1"/>
  <c r="K35" i="76"/>
  <c r="L34" i="76"/>
  <c r="M34" i="76" s="1"/>
  <c r="K34" i="76"/>
  <c r="L33" i="76"/>
  <c r="M33" i="76" s="1"/>
  <c r="K33" i="76"/>
  <c r="L32" i="76"/>
  <c r="M32" i="76" s="1"/>
  <c r="K32" i="76"/>
  <c r="L30" i="76"/>
  <c r="M30" i="76" s="1"/>
  <c r="K30" i="76"/>
  <c r="L29" i="76"/>
  <c r="M29" i="76" s="1"/>
  <c r="K29" i="76"/>
  <c r="L28" i="76"/>
  <c r="M28" i="76" s="1"/>
  <c r="K28" i="76"/>
  <c r="L27" i="76"/>
  <c r="M27" i="76" s="1"/>
  <c r="K27" i="76"/>
  <c r="M26" i="76"/>
  <c r="L26" i="76"/>
  <c r="K26" i="76"/>
  <c r="L25" i="76"/>
  <c r="M25" i="76" s="1"/>
  <c r="K25" i="76"/>
  <c r="L24" i="76"/>
  <c r="M24" i="76" s="1"/>
  <c r="K24" i="76"/>
  <c r="L23" i="76"/>
  <c r="M23" i="76" s="1"/>
  <c r="K23" i="76"/>
  <c r="M22" i="76"/>
  <c r="L22" i="76"/>
  <c r="K22" i="76"/>
  <c r="L21" i="76"/>
  <c r="M21" i="76" s="1"/>
  <c r="K21" i="76"/>
  <c r="L20" i="76"/>
  <c r="M20" i="76" s="1"/>
  <c r="K20" i="76"/>
  <c r="L19" i="76"/>
  <c r="M19" i="76" s="1"/>
  <c r="K19" i="76"/>
  <c r="M18" i="76"/>
  <c r="L18" i="76"/>
  <c r="K18" i="76"/>
  <c r="L17" i="76"/>
  <c r="M17" i="76" s="1"/>
  <c r="K17" i="76"/>
  <c r="L16" i="76"/>
  <c r="M16" i="76" s="1"/>
  <c r="K16" i="76"/>
  <c r="L15" i="76"/>
  <c r="M15" i="76" s="1"/>
  <c r="K15" i="76"/>
  <c r="M14" i="76"/>
  <c r="L14" i="76"/>
  <c r="K14" i="76"/>
  <c r="L13" i="76"/>
  <c r="M13" i="76" s="1"/>
  <c r="K13" i="76"/>
  <c r="L12" i="76"/>
  <c r="M12" i="76" s="1"/>
  <c r="K12" i="76"/>
  <c r="L11" i="76"/>
  <c r="M11" i="76" s="1"/>
  <c r="K11" i="76"/>
  <c r="L55" i="75" l="1"/>
  <c r="M55" i="75" s="1"/>
  <c r="K55" i="75"/>
  <c r="L54" i="75"/>
  <c r="M54" i="75" s="1"/>
  <c r="K54" i="75"/>
  <c r="L53" i="75"/>
  <c r="M53" i="75" s="1"/>
  <c r="K53" i="75"/>
  <c r="L52" i="75"/>
  <c r="M52" i="75" s="1"/>
  <c r="K52" i="75"/>
  <c r="L51" i="75"/>
  <c r="M51" i="75" s="1"/>
  <c r="K51" i="75"/>
  <c r="L50" i="75"/>
  <c r="M50" i="75" s="1"/>
  <c r="K50" i="75"/>
  <c r="L49" i="75"/>
  <c r="M49" i="75" s="1"/>
  <c r="K49" i="75"/>
  <c r="L48" i="75"/>
  <c r="M48" i="75" s="1"/>
  <c r="K48" i="75"/>
  <c r="L47" i="75"/>
  <c r="M47" i="75" s="1"/>
  <c r="K47" i="75"/>
  <c r="L46" i="75"/>
  <c r="M46" i="75" s="1"/>
  <c r="K46" i="75"/>
  <c r="L45" i="75"/>
  <c r="M45" i="75" s="1"/>
  <c r="K45" i="75"/>
  <c r="L44" i="75"/>
  <c r="M44" i="75" s="1"/>
  <c r="K44" i="75"/>
  <c r="L43" i="75"/>
  <c r="M43" i="75" s="1"/>
  <c r="K43" i="75"/>
  <c r="L42" i="75"/>
  <c r="M42" i="75" s="1"/>
  <c r="K42" i="75"/>
  <c r="L41" i="75"/>
  <c r="M41" i="75" s="1"/>
  <c r="K41" i="75"/>
  <c r="L40" i="75"/>
  <c r="M40" i="75" s="1"/>
  <c r="K40" i="75"/>
  <c r="L39" i="75"/>
  <c r="M39" i="75" s="1"/>
  <c r="K39" i="75"/>
  <c r="L38" i="75"/>
  <c r="M38" i="75" s="1"/>
  <c r="K38" i="75"/>
  <c r="L37" i="75"/>
  <c r="M37" i="75" s="1"/>
  <c r="K37" i="75"/>
  <c r="L36" i="75"/>
  <c r="M36" i="75" s="1"/>
  <c r="K36" i="75"/>
  <c r="L35" i="75"/>
  <c r="M35" i="75" s="1"/>
  <c r="K35" i="75"/>
  <c r="L34" i="75"/>
  <c r="M34" i="75" s="1"/>
  <c r="K34" i="75"/>
  <c r="L33" i="75"/>
  <c r="M33" i="75" s="1"/>
  <c r="K33" i="75"/>
  <c r="M32" i="75"/>
  <c r="L32" i="75"/>
  <c r="K32" i="75"/>
  <c r="L30" i="75"/>
  <c r="M30" i="75" s="1"/>
  <c r="K30" i="75"/>
  <c r="L29" i="75"/>
  <c r="M29" i="75" s="1"/>
  <c r="K29" i="75"/>
  <c r="L28" i="75"/>
  <c r="M28" i="75" s="1"/>
  <c r="K28" i="75"/>
  <c r="L27" i="75"/>
  <c r="M27" i="75" s="1"/>
  <c r="K27" i="75"/>
  <c r="L26" i="75"/>
  <c r="M26" i="75" s="1"/>
  <c r="K26" i="75"/>
  <c r="L25" i="75"/>
  <c r="M25" i="75" s="1"/>
  <c r="K25" i="75"/>
  <c r="L24" i="75"/>
  <c r="M24" i="75" s="1"/>
  <c r="K24" i="75"/>
  <c r="L23" i="75"/>
  <c r="M23" i="75" s="1"/>
  <c r="K23" i="75"/>
  <c r="L22" i="75"/>
  <c r="M22" i="75" s="1"/>
  <c r="K22" i="75"/>
  <c r="L21" i="75"/>
  <c r="M21" i="75" s="1"/>
  <c r="K21" i="75"/>
  <c r="L20" i="75"/>
  <c r="M20" i="75" s="1"/>
  <c r="K20" i="75"/>
  <c r="L19" i="75"/>
  <c r="M19" i="75" s="1"/>
  <c r="K19" i="75"/>
  <c r="L18" i="75"/>
  <c r="M18" i="75" s="1"/>
  <c r="K18" i="75"/>
  <c r="L17" i="75"/>
  <c r="M17" i="75" s="1"/>
  <c r="K17" i="75"/>
  <c r="L16" i="75"/>
  <c r="M16" i="75" s="1"/>
  <c r="K16" i="75"/>
  <c r="L15" i="75"/>
  <c r="M15" i="75" s="1"/>
  <c r="K15" i="75"/>
  <c r="L14" i="75"/>
  <c r="M14" i="75" s="1"/>
  <c r="K14" i="75"/>
  <c r="L13" i="75"/>
  <c r="M13" i="75" s="1"/>
  <c r="K13" i="75"/>
  <c r="L12" i="75"/>
  <c r="M12" i="75" s="1"/>
  <c r="K12" i="75"/>
  <c r="M11" i="75"/>
  <c r="L11" i="75"/>
  <c r="K11" i="75"/>
  <c r="L47" i="74" l="1"/>
  <c r="L48" i="74"/>
  <c r="L49" i="74"/>
  <c r="M49" i="74" s="1"/>
  <c r="L50" i="74"/>
  <c r="M50" i="74" s="1"/>
  <c r="L55" i="74"/>
  <c r="M55" i="74" s="1"/>
  <c r="K55" i="74"/>
  <c r="L54" i="74"/>
  <c r="M54" i="74" s="1"/>
  <c r="K54" i="74"/>
  <c r="L53" i="74"/>
  <c r="M53" i="74" s="1"/>
  <c r="K53" i="74"/>
  <c r="L52" i="74"/>
  <c r="M52" i="74" s="1"/>
  <c r="K52" i="74"/>
  <c r="L51" i="74"/>
  <c r="M51" i="74" s="1"/>
  <c r="K51" i="74"/>
  <c r="K50" i="74"/>
  <c r="K49" i="74"/>
  <c r="M48" i="74"/>
  <c r="K48" i="74"/>
  <c r="M47" i="74"/>
  <c r="K47" i="74"/>
  <c r="M46" i="74"/>
  <c r="L46" i="74"/>
  <c r="K46" i="74"/>
  <c r="L45" i="74"/>
  <c r="M45" i="74" s="1"/>
  <c r="K45" i="74"/>
  <c r="L44" i="74"/>
  <c r="M44" i="74" s="1"/>
  <c r="K44" i="74"/>
  <c r="L43" i="74"/>
  <c r="M43" i="74" s="1"/>
  <c r="K43" i="74"/>
  <c r="L42" i="74"/>
  <c r="M42" i="74" s="1"/>
  <c r="K42" i="74"/>
  <c r="L41" i="74"/>
  <c r="M41" i="74" s="1"/>
  <c r="K41" i="74"/>
  <c r="L40" i="74"/>
  <c r="M40" i="74" s="1"/>
  <c r="K40" i="74"/>
  <c r="L39" i="74"/>
  <c r="M39" i="74" s="1"/>
  <c r="K39" i="74"/>
  <c r="L38" i="74"/>
  <c r="M38" i="74" s="1"/>
  <c r="K38" i="74"/>
  <c r="L37" i="74"/>
  <c r="M37" i="74" s="1"/>
  <c r="K37" i="74"/>
  <c r="L36" i="74"/>
  <c r="M36" i="74" s="1"/>
  <c r="K36" i="74"/>
  <c r="L35" i="74"/>
  <c r="M35" i="74" s="1"/>
  <c r="K35" i="74"/>
  <c r="L34" i="74"/>
  <c r="M34" i="74" s="1"/>
  <c r="K34" i="74"/>
  <c r="L33" i="74"/>
  <c r="M33" i="74" s="1"/>
  <c r="K33" i="74"/>
  <c r="L32" i="74"/>
  <c r="M32" i="74" s="1"/>
  <c r="K32" i="74"/>
  <c r="L30" i="74"/>
  <c r="M30" i="74" s="1"/>
  <c r="K30" i="74"/>
  <c r="L29" i="74"/>
  <c r="M29" i="74" s="1"/>
  <c r="K29" i="74"/>
  <c r="L28" i="74"/>
  <c r="M28" i="74" s="1"/>
  <c r="K28" i="74"/>
  <c r="L27" i="74"/>
  <c r="M27" i="74" s="1"/>
  <c r="K27" i="74"/>
  <c r="L26" i="74"/>
  <c r="M26" i="74" s="1"/>
  <c r="K26" i="74"/>
  <c r="L25" i="74"/>
  <c r="M25" i="74" s="1"/>
  <c r="K25" i="74"/>
  <c r="L24" i="74"/>
  <c r="M24" i="74" s="1"/>
  <c r="K24" i="74"/>
  <c r="L23" i="74"/>
  <c r="M23" i="74" s="1"/>
  <c r="K23" i="74"/>
  <c r="M22" i="74"/>
  <c r="L22" i="74"/>
  <c r="K22" i="74"/>
  <c r="L21" i="74"/>
  <c r="M21" i="74" s="1"/>
  <c r="K21" i="74"/>
  <c r="L20" i="74"/>
  <c r="M20" i="74" s="1"/>
  <c r="K20" i="74"/>
  <c r="L19" i="74"/>
  <c r="M19" i="74" s="1"/>
  <c r="K19" i="74"/>
  <c r="M18" i="74"/>
  <c r="L18" i="74"/>
  <c r="K18" i="74"/>
  <c r="L17" i="74"/>
  <c r="M17" i="74" s="1"/>
  <c r="K17" i="74"/>
  <c r="L16" i="74"/>
  <c r="M16" i="74" s="1"/>
  <c r="K16" i="74"/>
  <c r="L15" i="74"/>
  <c r="M15" i="74" s="1"/>
  <c r="K15" i="74"/>
  <c r="L14" i="74"/>
  <c r="M14" i="74" s="1"/>
  <c r="K14" i="74"/>
  <c r="L13" i="74"/>
  <c r="M13" i="74" s="1"/>
  <c r="K13" i="74"/>
  <c r="L12" i="74"/>
  <c r="M12" i="74" s="1"/>
  <c r="K12" i="74"/>
  <c r="L11" i="74"/>
  <c r="M11" i="74" s="1"/>
  <c r="K11" i="74"/>
  <c r="K50" i="73" l="1"/>
  <c r="L50" i="73"/>
  <c r="M50" i="73" s="1"/>
  <c r="K49" i="73"/>
  <c r="L49" i="73"/>
  <c r="M49" i="73" s="1"/>
  <c r="K48" i="73"/>
  <c r="L48" i="73"/>
  <c r="M48" i="73"/>
  <c r="K47" i="73"/>
  <c r="L47" i="73"/>
  <c r="M47" i="73" s="1"/>
  <c r="M47" i="72"/>
  <c r="L47" i="72"/>
  <c r="K47" i="72"/>
  <c r="K52" i="72"/>
  <c r="L52" i="72"/>
  <c r="M52" i="72" s="1"/>
  <c r="K55" i="73"/>
  <c r="L55" i="73"/>
  <c r="M55" i="73"/>
  <c r="K41" i="73"/>
  <c r="L41" i="73"/>
  <c r="M41" i="73" s="1"/>
  <c r="L41" i="72"/>
  <c r="M41" i="72" s="1"/>
  <c r="K41" i="72"/>
  <c r="K51" i="72"/>
  <c r="L51" i="72"/>
  <c r="M51" i="72" s="1"/>
  <c r="L54" i="73"/>
  <c r="M54" i="73" s="1"/>
  <c r="K54" i="73"/>
  <c r="K53" i="73"/>
  <c r="L53" i="73"/>
  <c r="M53" i="73" s="1"/>
  <c r="K50" i="72"/>
  <c r="L50" i="72"/>
  <c r="M50" i="72" s="1"/>
  <c r="L52" i="73" l="1"/>
  <c r="M52" i="73" s="1"/>
  <c r="K52" i="73"/>
  <c r="L51" i="73"/>
  <c r="M51" i="73" s="1"/>
  <c r="K51" i="73"/>
  <c r="L46" i="73"/>
  <c r="M46" i="73" s="1"/>
  <c r="K46" i="73"/>
  <c r="L45" i="73"/>
  <c r="M45" i="73" s="1"/>
  <c r="K45" i="73"/>
  <c r="L44" i="73"/>
  <c r="M44" i="73" s="1"/>
  <c r="K44" i="73"/>
  <c r="L43" i="73"/>
  <c r="M43" i="73" s="1"/>
  <c r="K43" i="73"/>
  <c r="L42" i="73"/>
  <c r="M42" i="73" s="1"/>
  <c r="K42" i="73"/>
  <c r="L40" i="73"/>
  <c r="M40" i="73" s="1"/>
  <c r="K40" i="73"/>
  <c r="L39" i="73"/>
  <c r="M39" i="73" s="1"/>
  <c r="K39" i="73"/>
  <c r="L38" i="73"/>
  <c r="M38" i="73" s="1"/>
  <c r="K38" i="73"/>
  <c r="L37" i="73"/>
  <c r="M37" i="73" s="1"/>
  <c r="K37" i="73"/>
  <c r="L36" i="73"/>
  <c r="M36" i="73" s="1"/>
  <c r="K36" i="73"/>
  <c r="L35" i="73"/>
  <c r="M35" i="73" s="1"/>
  <c r="K35" i="73"/>
  <c r="L34" i="73"/>
  <c r="M34" i="73" s="1"/>
  <c r="K34" i="73"/>
  <c r="L33" i="73"/>
  <c r="M33" i="73" s="1"/>
  <c r="K33" i="73"/>
  <c r="L32" i="73"/>
  <c r="M32" i="73" s="1"/>
  <c r="K32" i="73"/>
  <c r="L30" i="73"/>
  <c r="M30" i="73" s="1"/>
  <c r="K30" i="73"/>
  <c r="L29" i="73"/>
  <c r="M29" i="73" s="1"/>
  <c r="K29" i="73"/>
  <c r="L28" i="73"/>
  <c r="M28" i="73" s="1"/>
  <c r="K28" i="73"/>
  <c r="L27" i="73"/>
  <c r="M27" i="73" s="1"/>
  <c r="K27" i="73"/>
  <c r="L26" i="73"/>
  <c r="M26" i="73" s="1"/>
  <c r="K26" i="73"/>
  <c r="M25" i="73"/>
  <c r="L25" i="73"/>
  <c r="K25" i="73"/>
  <c r="L24" i="73"/>
  <c r="M24" i="73" s="1"/>
  <c r="K24" i="73"/>
  <c r="L23" i="73"/>
  <c r="M23" i="73" s="1"/>
  <c r="K23" i="73"/>
  <c r="L22" i="73"/>
  <c r="M22" i="73" s="1"/>
  <c r="K22" i="73"/>
  <c r="L21" i="73"/>
  <c r="M21" i="73" s="1"/>
  <c r="K21" i="73"/>
  <c r="L20" i="73"/>
  <c r="M20" i="73" s="1"/>
  <c r="K20" i="73"/>
  <c r="L19" i="73"/>
  <c r="M19" i="73" s="1"/>
  <c r="K19" i="73"/>
  <c r="L18" i="73"/>
  <c r="M18" i="73" s="1"/>
  <c r="K18" i="73"/>
  <c r="M17" i="73"/>
  <c r="L17" i="73"/>
  <c r="K17" i="73"/>
  <c r="L16" i="73"/>
  <c r="M16" i="73" s="1"/>
  <c r="K16" i="73"/>
  <c r="L15" i="73"/>
  <c r="M15" i="73" s="1"/>
  <c r="K15" i="73"/>
  <c r="L14" i="73"/>
  <c r="M14" i="73" s="1"/>
  <c r="K14" i="73"/>
  <c r="L13" i="73"/>
  <c r="M13" i="73" s="1"/>
  <c r="K13" i="73"/>
  <c r="L12" i="73"/>
  <c r="M12" i="73" s="1"/>
  <c r="K12" i="73"/>
  <c r="L11" i="73"/>
  <c r="M11" i="73" s="1"/>
  <c r="K11" i="73"/>
  <c r="L49" i="72"/>
  <c r="M49" i="72" s="1"/>
  <c r="K49" i="72"/>
  <c r="L48" i="72"/>
  <c r="M48" i="72" s="1"/>
  <c r="K48" i="72"/>
  <c r="L46" i="72"/>
  <c r="M46" i="72" s="1"/>
  <c r="K46" i="72"/>
  <c r="L45" i="72"/>
  <c r="M45" i="72" s="1"/>
  <c r="K45" i="72"/>
  <c r="L44" i="72"/>
  <c r="M44" i="72" s="1"/>
  <c r="K44" i="72"/>
  <c r="L43" i="72"/>
  <c r="M43" i="72" s="1"/>
  <c r="K43" i="72"/>
  <c r="L42" i="72"/>
  <c r="M42" i="72" s="1"/>
  <c r="K42" i="72"/>
  <c r="L40" i="72"/>
  <c r="M40" i="72" s="1"/>
  <c r="K40" i="72"/>
  <c r="L39" i="72"/>
  <c r="M39" i="72" s="1"/>
  <c r="K39" i="72"/>
  <c r="L38" i="72"/>
  <c r="M38" i="72" s="1"/>
  <c r="K38" i="72"/>
  <c r="L37" i="72"/>
  <c r="M37" i="72" s="1"/>
  <c r="K37" i="72"/>
  <c r="L36" i="72"/>
  <c r="M36" i="72" s="1"/>
  <c r="K36" i="72"/>
  <c r="L35" i="72"/>
  <c r="M35" i="72" s="1"/>
  <c r="K35" i="72"/>
  <c r="L34" i="72"/>
  <c r="M34" i="72" s="1"/>
  <c r="K34" i="72"/>
  <c r="L33" i="72"/>
  <c r="M33" i="72" s="1"/>
  <c r="K33" i="72"/>
  <c r="L32" i="72"/>
  <c r="M32" i="72" s="1"/>
  <c r="K32" i="72"/>
  <c r="L30" i="72"/>
  <c r="M30" i="72" s="1"/>
  <c r="K30" i="72"/>
  <c r="L29" i="72"/>
  <c r="M29" i="72" s="1"/>
  <c r="K29" i="72"/>
  <c r="L28" i="72"/>
  <c r="M28" i="72" s="1"/>
  <c r="K28" i="72"/>
  <c r="L27" i="72"/>
  <c r="M27" i="72" s="1"/>
  <c r="K27" i="72"/>
  <c r="L26" i="72"/>
  <c r="M26" i="72" s="1"/>
  <c r="K26" i="72"/>
  <c r="L25" i="72"/>
  <c r="M25" i="72" s="1"/>
  <c r="K25" i="72"/>
  <c r="L24" i="72"/>
  <c r="M24" i="72" s="1"/>
  <c r="K24" i="72"/>
  <c r="L23" i="72"/>
  <c r="M23" i="72" s="1"/>
  <c r="K23" i="72"/>
  <c r="L22" i="72"/>
  <c r="M22" i="72" s="1"/>
  <c r="K22" i="72"/>
  <c r="L21" i="72"/>
  <c r="M21" i="72" s="1"/>
  <c r="K21" i="72"/>
  <c r="L20" i="72"/>
  <c r="M20" i="72" s="1"/>
  <c r="K20" i="72"/>
  <c r="L19" i="72"/>
  <c r="M19" i="72" s="1"/>
  <c r="K19" i="72"/>
  <c r="L18" i="72"/>
  <c r="M18" i="72" s="1"/>
  <c r="K18" i="72"/>
  <c r="L17" i="72"/>
  <c r="M17" i="72" s="1"/>
  <c r="K17" i="72"/>
  <c r="L16" i="72"/>
  <c r="M16" i="72" s="1"/>
  <c r="K16" i="72"/>
  <c r="L15" i="72"/>
  <c r="M15" i="72" s="1"/>
  <c r="K15" i="72"/>
  <c r="L14" i="72"/>
  <c r="M14" i="72" s="1"/>
  <c r="K14" i="72"/>
  <c r="L13" i="72"/>
  <c r="M13" i="72" s="1"/>
  <c r="K13" i="72"/>
  <c r="L12" i="72"/>
  <c r="M12" i="72" s="1"/>
  <c r="K12" i="72"/>
  <c r="M11" i="72"/>
  <c r="L11" i="72"/>
  <c r="K11" i="72"/>
  <c r="L47" i="71" l="1"/>
  <c r="M47" i="71" s="1"/>
  <c r="K47" i="71"/>
  <c r="L46" i="71"/>
  <c r="M46" i="71" s="1"/>
  <c r="K46" i="71"/>
  <c r="L45" i="71"/>
  <c r="M45" i="71" s="1"/>
  <c r="K45" i="71"/>
  <c r="L44" i="71"/>
  <c r="M44" i="71" s="1"/>
  <c r="K44" i="71"/>
  <c r="L43" i="71"/>
  <c r="M43" i="71" s="1"/>
  <c r="K43" i="71"/>
  <c r="L42" i="71"/>
  <c r="M42" i="71" s="1"/>
  <c r="K42" i="71"/>
  <c r="L41" i="71"/>
  <c r="M41" i="71" s="1"/>
  <c r="K41" i="71"/>
  <c r="L40" i="71"/>
  <c r="M40" i="71" s="1"/>
  <c r="K40" i="71"/>
  <c r="L39" i="71"/>
  <c r="M39" i="71" s="1"/>
  <c r="K39" i="71"/>
  <c r="M38" i="71"/>
  <c r="L38" i="71"/>
  <c r="K38" i="71"/>
  <c r="L37" i="71"/>
  <c r="M37" i="71" s="1"/>
  <c r="K37" i="71"/>
  <c r="L36" i="71"/>
  <c r="M36" i="71" s="1"/>
  <c r="K36" i="71"/>
  <c r="L35" i="71"/>
  <c r="M35" i="71" s="1"/>
  <c r="K35" i="71"/>
  <c r="L34" i="71"/>
  <c r="M34" i="71" s="1"/>
  <c r="K34" i="71"/>
  <c r="L33" i="71"/>
  <c r="M33" i="71" s="1"/>
  <c r="K33" i="71"/>
  <c r="L32" i="71"/>
  <c r="M32" i="71" s="1"/>
  <c r="K32" i="71"/>
  <c r="L30" i="71"/>
  <c r="M30" i="71" s="1"/>
  <c r="K30" i="71"/>
  <c r="L29" i="71"/>
  <c r="M29" i="71" s="1"/>
  <c r="K29" i="71"/>
  <c r="L28" i="71"/>
  <c r="M28" i="71" s="1"/>
  <c r="K28" i="71"/>
  <c r="M27" i="71"/>
  <c r="L27" i="71"/>
  <c r="K27" i="71"/>
  <c r="L26" i="71"/>
  <c r="M26" i="71" s="1"/>
  <c r="K26" i="71"/>
  <c r="L25" i="71"/>
  <c r="M25" i="71" s="1"/>
  <c r="K25" i="71"/>
  <c r="L24" i="71"/>
  <c r="M24" i="71" s="1"/>
  <c r="K24" i="71"/>
  <c r="L23" i="71"/>
  <c r="M23" i="71" s="1"/>
  <c r="K23" i="71"/>
  <c r="L22" i="71"/>
  <c r="M22" i="71" s="1"/>
  <c r="K22" i="71"/>
  <c r="L21" i="71"/>
  <c r="M21" i="71" s="1"/>
  <c r="K21" i="71"/>
  <c r="L20" i="71"/>
  <c r="M20" i="71" s="1"/>
  <c r="K20" i="71"/>
  <c r="L19" i="71"/>
  <c r="M19" i="71" s="1"/>
  <c r="K19" i="71"/>
  <c r="L18" i="71"/>
  <c r="M18" i="71" s="1"/>
  <c r="K18" i="71"/>
  <c r="L17" i="71"/>
  <c r="M17" i="71" s="1"/>
  <c r="K17" i="71"/>
  <c r="L16" i="71"/>
  <c r="M16" i="71" s="1"/>
  <c r="K16" i="71"/>
  <c r="L15" i="71"/>
  <c r="M15" i="71" s="1"/>
  <c r="K15" i="71"/>
  <c r="L14" i="71"/>
  <c r="M14" i="71" s="1"/>
  <c r="K14" i="71"/>
  <c r="L13" i="71"/>
  <c r="M13" i="71" s="1"/>
  <c r="K13" i="71"/>
  <c r="L12" i="71"/>
  <c r="M12" i="71" s="1"/>
  <c r="K12" i="71"/>
  <c r="L11" i="71"/>
  <c r="M11" i="71" s="1"/>
  <c r="K11" i="71"/>
  <c r="L47" i="69"/>
  <c r="M47" i="69" s="1"/>
  <c r="K47" i="69"/>
  <c r="L46" i="69"/>
  <c r="M46" i="69" s="1"/>
  <c r="K46" i="69"/>
  <c r="L45" i="69"/>
  <c r="M45" i="69" s="1"/>
  <c r="K45" i="69"/>
  <c r="L44" i="69"/>
  <c r="M44" i="69" s="1"/>
  <c r="K44" i="69"/>
  <c r="L43" i="69"/>
  <c r="M43" i="69" s="1"/>
  <c r="K43" i="69"/>
  <c r="L42" i="69"/>
  <c r="M42" i="69" s="1"/>
  <c r="K42" i="69"/>
  <c r="L41" i="69"/>
  <c r="M41" i="69" s="1"/>
  <c r="K41" i="69"/>
  <c r="L40" i="69"/>
  <c r="M40" i="69" s="1"/>
  <c r="K40" i="69"/>
  <c r="L39" i="69"/>
  <c r="M39" i="69" s="1"/>
  <c r="K39" i="69"/>
  <c r="L38" i="69"/>
  <c r="M38" i="69" s="1"/>
  <c r="K38" i="69"/>
  <c r="L37" i="69"/>
  <c r="M37" i="69" s="1"/>
  <c r="K37" i="69"/>
  <c r="L36" i="69"/>
  <c r="M36" i="69" s="1"/>
  <c r="K36" i="69"/>
  <c r="L35" i="69"/>
  <c r="M35" i="69" s="1"/>
  <c r="K35" i="69"/>
  <c r="L34" i="69"/>
  <c r="M34" i="69" s="1"/>
  <c r="K34" i="69"/>
  <c r="L33" i="69"/>
  <c r="M33" i="69" s="1"/>
  <c r="K33" i="69"/>
  <c r="L32" i="69"/>
  <c r="M32" i="69" s="1"/>
  <c r="K32" i="69"/>
  <c r="L30" i="69"/>
  <c r="M30" i="69" s="1"/>
  <c r="K30" i="69"/>
  <c r="L29" i="69"/>
  <c r="M29" i="69" s="1"/>
  <c r="K29" i="69"/>
  <c r="L28" i="69"/>
  <c r="M28" i="69" s="1"/>
  <c r="K28" i="69"/>
  <c r="L27" i="69"/>
  <c r="M27" i="69" s="1"/>
  <c r="K27" i="69"/>
  <c r="L26" i="69"/>
  <c r="M26" i="69" s="1"/>
  <c r="K26" i="69"/>
  <c r="L25" i="69"/>
  <c r="M25" i="69" s="1"/>
  <c r="K25" i="69"/>
  <c r="L24" i="69"/>
  <c r="M24" i="69" s="1"/>
  <c r="K24" i="69"/>
  <c r="L23" i="69"/>
  <c r="M23" i="69" s="1"/>
  <c r="K23" i="69"/>
  <c r="M22" i="69"/>
  <c r="L22" i="69"/>
  <c r="K22" i="69"/>
  <c r="L21" i="69"/>
  <c r="M21" i="69" s="1"/>
  <c r="K21" i="69"/>
  <c r="L20" i="69"/>
  <c r="M20" i="69" s="1"/>
  <c r="K20" i="69"/>
  <c r="L19" i="69"/>
  <c r="M19" i="69" s="1"/>
  <c r="K19" i="69"/>
  <c r="L18" i="69"/>
  <c r="M18" i="69" s="1"/>
  <c r="K18" i="69"/>
  <c r="L17" i="69"/>
  <c r="M17" i="69" s="1"/>
  <c r="K17" i="69"/>
  <c r="L16" i="69"/>
  <c r="M16" i="69" s="1"/>
  <c r="K16" i="69"/>
  <c r="L15" i="69"/>
  <c r="M15" i="69" s="1"/>
  <c r="K15" i="69"/>
  <c r="L14" i="69"/>
  <c r="M14" i="69" s="1"/>
  <c r="K14" i="69"/>
  <c r="L13" i="69"/>
  <c r="M13" i="69" s="1"/>
  <c r="K13" i="69"/>
  <c r="L12" i="69"/>
  <c r="M12" i="69" s="1"/>
  <c r="K12" i="69"/>
  <c r="L11" i="69"/>
  <c r="M11" i="69" s="1"/>
  <c r="K11" i="69"/>
  <c r="K12" i="68" l="1"/>
  <c r="L47" i="68"/>
  <c r="M47" i="68" s="1"/>
  <c r="K47" i="68"/>
  <c r="L46" i="68"/>
  <c r="M46" i="68" s="1"/>
  <c r="K46" i="68"/>
  <c r="L45" i="68"/>
  <c r="M45" i="68" s="1"/>
  <c r="K45" i="68"/>
  <c r="L44" i="68"/>
  <c r="M44" i="68" s="1"/>
  <c r="K44" i="68"/>
  <c r="L43" i="68"/>
  <c r="M43" i="68" s="1"/>
  <c r="K43" i="68"/>
  <c r="L42" i="68"/>
  <c r="M42" i="68" s="1"/>
  <c r="K42" i="68"/>
  <c r="L41" i="68"/>
  <c r="M41" i="68" s="1"/>
  <c r="K41" i="68"/>
  <c r="L40" i="68"/>
  <c r="M40" i="68" s="1"/>
  <c r="K40" i="68"/>
  <c r="L39" i="68"/>
  <c r="M39" i="68" s="1"/>
  <c r="K39" i="68"/>
  <c r="L38" i="68"/>
  <c r="M38" i="68" s="1"/>
  <c r="K38" i="68"/>
  <c r="L37" i="68"/>
  <c r="M37" i="68" s="1"/>
  <c r="K37" i="68"/>
  <c r="L36" i="68"/>
  <c r="M36" i="68" s="1"/>
  <c r="K36" i="68"/>
  <c r="L35" i="68"/>
  <c r="M35" i="68" s="1"/>
  <c r="K35" i="68"/>
  <c r="L34" i="68"/>
  <c r="M34" i="68" s="1"/>
  <c r="K34" i="68"/>
  <c r="L33" i="68"/>
  <c r="M33" i="68" s="1"/>
  <c r="K33" i="68"/>
  <c r="L32" i="68"/>
  <c r="M32" i="68" s="1"/>
  <c r="K32" i="68"/>
  <c r="L30" i="68"/>
  <c r="M30" i="68" s="1"/>
  <c r="K30" i="68"/>
  <c r="L29" i="68"/>
  <c r="M29" i="68" s="1"/>
  <c r="K29" i="68"/>
  <c r="L28" i="68"/>
  <c r="M28" i="68" s="1"/>
  <c r="K28" i="68"/>
  <c r="L27" i="68"/>
  <c r="M27" i="68" s="1"/>
  <c r="K27" i="68"/>
  <c r="L26" i="68"/>
  <c r="M26" i="68" s="1"/>
  <c r="K26" i="68"/>
  <c r="M25" i="68"/>
  <c r="L25" i="68"/>
  <c r="K25" i="68"/>
  <c r="L24" i="68"/>
  <c r="M24" i="68" s="1"/>
  <c r="K24" i="68"/>
  <c r="L23" i="68"/>
  <c r="M23" i="68" s="1"/>
  <c r="K23" i="68"/>
  <c r="L22" i="68"/>
  <c r="M22" i="68" s="1"/>
  <c r="K22" i="68"/>
  <c r="L21" i="68"/>
  <c r="M21" i="68" s="1"/>
  <c r="K21" i="68"/>
  <c r="L20" i="68"/>
  <c r="M20" i="68" s="1"/>
  <c r="K20" i="68"/>
  <c r="L19" i="68"/>
  <c r="M19" i="68" s="1"/>
  <c r="K19" i="68"/>
  <c r="L18" i="68"/>
  <c r="M18" i="68" s="1"/>
  <c r="K18" i="68"/>
  <c r="L17" i="68"/>
  <c r="M17" i="68" s="1"/>
  <c r="K17" i="68"/>
  <c r="L16" i="68"/>
  <c r="M16" i="68" s="1"/>
  <c r="K16" i="68"/>
  <c r="L15" i="68"/>
  <c r="M15" i="68" s="1"/>
  <c r="K15" i="68"/>
  <c r="L14" i="68"/>
  <c r="M14" i="68" s="1"/>
  <c r="K14" i="68"/>
  <c r="L13" i="68"/>
  <c r="M13" i="68" s="1"/>
  <c r="K13" i="68"/>
  <c r="L12" i="68"/>
  <c r="M12" i="68" s="1"/>
  <c r="L11" i="68"/>
  <c r="M11" i="68" s="1"/>
  <c r="K11" i="68"/>
  <c r="L11" i="67" l="1"/>
  <c r="M11" i="67" s="1"/>
  <c r="L47" i="67"/>
  <c r="M47" i="67" s="1"/>
  <c r="K47" i="67"/>
  <c r="L46" i="67"/>
  <c r="M46" i="67" s="1"/>
  <c r="K46" i="67"/>
  <c r="L45" i="67"/>
  <c r="M45" i="67" s="1"/>
  <c r="K45" i="67"/>
  <c r="L44" i="67"/>
  <c r="M44" i="67" s="1"/>
  <c r="K44" i="67"/>
  <c r="L43" i="67"/>
  <c r="M43" i="67" s="1"/>
  <c r="K43" i="67"/>
  <c r="L42" i="67"/>
  <c r="M42" i="67" s="1"/>
  <c r="K42" i="67"/>
  <c r="L41" i="67"/>
  <c r="M41" i="67" s="1"/>
  <c r="K41" i="67"/>
  <c r="L40" i="67"/>
  <c r="M40" i="67" s="1"/>
  <c r="K40" i="67"/>
  <c r="L39" i="67"/>
  <c r="M39" i="67" s="1"/>
  <c r="K39" i="67"/>
  <c r="L38" i="67"/>
  <c r="M38" i="67" s="1"/>
  <c r="K38" i="67"/>
  <c r="L37" i="67"/>
  <c r="M37" i="67" s="1"/>
  <c r="K37" i="67"/>
  <c r="L36" i="67"/>
  <c r="M36" i="67" s="1"/>
  <c r="K36" i="67"/>
  <c r="L35" i="67"/>
  <c r="M35" i="67" s="1"/>
  <c r="K35" i="67"/>
  <c r="L34" i="67"/>
  <c r="M34" i="67" s="1"/>
  <c r="K34" i="67"/>
  <c r="L33" i="67"/>
  <c r="M33" i="67" s="1"/>
  <c r="K33" i="67"/>
  <c r="L32" i="67"/>
  <c r="M32" i="67" s="1"/>
  <c r="K32" i="67"/>
  <c r="L30" i="67"/>
  <c r="M30" i="67" s="1"/>
  <c r="K30" i="67"/>
  <c r="L29" i="67"/>
  <c r="M29" i="67" s="1"/>
  <c r="K29" i="67"/>
  <c r="L28" i="67"/>
  <c r="M28" i="67" s="1"/>
  <c r="K28" i="67"/>
  <c r="L27" i="67"/>
  <c r="M27" i="67" s="1"/>
  <c r="K27" i="67"/>
  <c r="L26" i="67"/>
  <c r="M26" i="67" s="1"/>
  <c r="K26" i="67"/>
  <c r="L25" i="67"/>
  <c r="M25" i="67" s="1"/>
  <c r="K25" i="67"/>
  <c r="L24" i="67"/>
  <c r="M24" i="67" s="1"/>
  <c r="K24" i="67"/>
  <c r="L23" i="67"/>
  <c r="M23" i="67" s="1"/>
  <c r="K23" i="67"/>
  <c r="L22" i="67"/>
  <c r="M22" i="67" s="1"/>
  <c r="K22" i="67"/>
  <c r="M21" i="67"/>
  <c r="L21" i="67"/>
  <c r="K21" i="67"/>
  <c r="L20" i="67"/>
  <c r="M20" i="67" s="1"/>
  <c r="K20" i="67"/>
  <c r="L19" i="67"/>
  <c r="M19" i="67" s="1"/>
  <c r="K19" i="67"/>
  <c r="L18" i="67"/>
  <c r="M18" i="67" s="1"/>
  <c r="K18" i="67"/>
  <c r="L17" i="67"/>
  <c r="M17" i="67" s="1"/>
  <c r="K17" i="67"/>
  <c r="L16" i="67"/>
  <c r="M16" i="67" s="1"/>
  <c r="K16" i="67"/>
  <c r="L15" i="67"/>
  <c r="M15" i="67" s="1"/>
  <c r="K15" i="67"/>
  <c r="L14" i="67"/>
  <c r="M14" i="67" s="1"/>
  <c r="K14" i="67"/>
  <c r="L13" i="67"/>
  <c r="M13" i="67" s="1"/>
  <c r="K13" i="67"/>
  <c r="L12" i="67"/>
  <c r="M12" i="67" s="1"/>
  <c r="K12" i="67"/>
  <c r="K11" i="67"/>
  <c r="K18" i="66" l="1"/>
  <c r="L18" i="66"/>
  <c r="M18" i="66" s="1"/>
  <c r="L47" i="66"/>
  <c r="M47" i="66" s="1"/>
  <c r="K47" i="66"/>
  <c r="L46" i="66"/>
  <c r="M46" i="66" s="1"/>
  <c r="K46" i="66"/>
  <c r="L45" i="66"/>
  <c r="M45" i="66" s="1"/>
  <c r="K45" i="66"/>
  <c r="L44" i="66"/>
  <c r="M44" i="66" s="1"/>
  <c r="K44" i="66"/>
  <c r="L43" i="66"/>
  <c r="M43" i="66" s="1"/>
  <c r="K43" i="66"/>
  <c r="L42" i="66"/>
  <c r="M42" i="66" s="1"/>
  <c r="K42" i="66"/>
  <c r="L41" i="66"/>
  <c r="M41" i="66" s="1"/>
  <c r="K41" i="66"/>
  <c r="L40" i="66"/>
  <c r="M40" i="66" s="1"/>
  <c r="K40" i="66"/>
  <c r="L39" i="66"/>
  <c r="M39" i="66" s="1"/>
  <c r="K39" i="66"/>
  <c r="L38" i="66"/>
  <c r="M38" i="66" s="1"/>
  <c r="K38" i="66"/>
  <c r="L37" i="66"/>
  <c r="M37" i="66" s="1"/>
  <c r="K37" i="66"/>
  <c r="L36" i="66"/>
  <c r="M36" i="66" s="1"/>
  <c r="K36" i="66"/>
  <c r="L35" i="66"/>
  <c r="M35" i="66" s="1"/>
  <c r="K35" i="66"/>
  <c r="L34" i="66"/>
  <c r="M34" i="66" s="1"/>
  <c r="K34" i="66"/>
  <c r="L33" i="66"/>
  <c r="M33" i="66" s="1"/>
  <c r="K33" i="66"/>
  <c r="L32" i="66"/>
  <c r="M32" i="66" s="1"/>
  <c r="K32" i="66"/>
  <c r="L30" i="66"/>
  <c r="M30" i="66" s="1"/>
  <c r="K30" i="66"/>
  <c r="L29" i="66"/>
  <c r="M29" i="66" s="1"/>
  <c r="K29" i="66"/>
  <c r="L28" i="66"/>
  <c r="M28" i="66" s="1"/>
  <c r="K28" i="66"/>
  <c r="L27" i="66"/>
  <c r="M27" i="66" s="1"/>
  <c r="K27" i="66"/>
  <c r="L26" i="66"/>
  <c r="M26" i="66" s="1"/>
  <c r="K26" i="66"/>
  <c r="L25" i="66"/>
  <c r="M25" i="66" s="1"/>
  <c r="K25" i="66"/>
  <c r="L24" i="66"/>
  <c r="M24" i="66" s="1"/>
  <c r="K24" i="66"/>
  <c r="L23" i="66"/>
  <c r="M23" i="66" s="1"/>
  <c r="K23" i="66"/>
  <c r="L22" i="66"/>
  <c r="M22" i="66" s="1"/>
  <c r="K22" i="66"/>
  <c r="L21" i="66"/>
  <c r="M21" i="66" s="1"/>
  <c r="K21" i="66"/>
  <c r="L20" i="66"/>
  <c r="M20" i="66" s="1"/>
  <c r="K20" i="66"/>
  <c r="L19" i="66"/>
  <c r="M19" i="66" s="1"/>
  <c r="K19" i="66"/>
  <c r="L17" i="66"/>
  <c r="M17" i="66" s="1"/>
  <c r="K17" i="66"/>
  <c r="L16" i="66"/>
  <c r="M16" i="66" s="1"/>
  <c r="K16" i="66"/>
  <c r="L15" i="66"/>
  <c r="M15" i="66" s="1"/>
  <c r="K15" i="66"/>
  <c r="L14" i="66"/>
  <c r="M14" i="66" s="1"/>
  <c r="K14" i="66"/>
  <c r="L13" i="66"/>
  <c r="M13" i="66" s="1"/>
  <c r="K13" i="66"/>
  <c r="L12" i="66"/>
  <c r="M12" i="66" s="1"/>
  <c r="K12" i="66"/>
  <c r="L11" i="66"/>
  <c r="M11" i="66" s="1"/>
  <c r="K11" i="66"/>
  <c r="L47" i="65" l="1"/>
  <c r="M47" i="65" s="1"/>
  <c r="K47" i="65"/>
  <c r="L46" i="65"/>
  <c r="M46" i="65" s="1"/>
  <c r="K46" i="65"/>
  <c r="L45" i="65"/>
  <c r="M45" i="65" s="1"/>
  <c r="K45" i="65"/>
  <c r="L44" i="65"/>
  <c r="M44" i="65" s="1"/>
  <c r="K44" i="65"/>
  <c r="L43" i="65"/>
  <c r="M43" i="65" s="1"/>
  <c r="K43" i="65"/>
  <c r="L42" i="65"/>
  <c r="M42" i="65" s="1"/>
  <c r="K42" i="65"/>
  <c r="L41" i="65"/>
  <c r="M41" i="65" s="1"/>
  <c r="K41" i="65"/>
  <c r="L40" i="65"/>
  <c r="M40" i="65" s="1"/>
  <c r="K40" i="65"/>
  <c r="L39" i="65"/>
  <c r="M39" i="65" s="1"/>
  <c r="K39" i="65"/>
  <c r="L38" i="65"/>
  <c r="M38" i="65" s="1"/>
  <c r="K38" i="65"/>
  <c r="L37" i="65"/>
  <c r="M37" i="65" s="1"/>
  <c r="K37" i="65"/>
  <c r="L36" i="65"/>
  <c r="M36" i="65" s="1"/>
  <c r="K36" i="65"/>
  <c r="L35" i="65"/>
  <c r="M35" i="65" s="1"/>
  <c r="K35" i="65"/>
  <c r="L34" i="65"/>
  <c r="M34" i="65" s="1"/>
  <c r="K34" i="65"/>
  <c r="L33" i="65"/>
  <c r="M33" i="65" s="1"/>
  <c r="K33" i="65"/>
  <c r="L32" i="65"/>
  <c r="M32" i="65" s="1"/>
  <c r="K32" i="65"/>
  <c r="L30" i="65"/>
  <c r="M30" i="65" s="1"/>
  <c r="K30" i="65"/>
  <c r="L29" i="65"/>
  <c r="M29" i="65" s="1"/>
  <c r="K29" i="65"/>
  <c r="L28" i="65"/>
  <c r="M28" i="65" s="1"/>
  <c r="K28" i="65"/>
  <c r="L27" i="65"/>
  <c r="M27" i="65" s="1"/>
  <c r="K27" i="65"/>
  <c r="L26" i="65"/>
  <c r="M26" i="65" s="1"/>
  <c r="K26" i="65"/>
  <c r="L25" i="65"/>
  <c r="M25" i="65" s="1"/>
  <c r="K25" i="65"/>
  <c r="L24" i="65"/>
  <c r="M24" i="65" s="1"/>
  <c r="K24" i="65"/>
  <c r="L23" i="65"/>
  <c r="M23" i="65" s="1"/>
  <c r="K23" i="65"/>
  <c r="L22" i="65"/>
  <c r="M22" i="65" s="1"/>
  <c r="K22" i="65"/>
  <c r="L21" i="65"/>
  <c r="M21" i="65" s="1"/>
  <c r="K21" i="65"/>
  <c r="L20" i="65"/>
  <c r="M20" i="65" s="1"/>
  <c r="K20" i="65"/>
  <c r="L19" i="65"/>
  <c r="M19" i="65" s="1"/>
  <c r="K19" i="65"/>
  <c r="L18" i="65"/>
  <c r="M18" i="65" s="1"/>
  <c r="K18" i="65"/>
  <c r="L17" i="65"/>
  <c r="M17" i="65" s="1"/>
  <c r="K17" i="65"/>
  <c r="L16" i="65"/>
  <c r="M16" i="65" s="1"/>
  <c r="K16" i="65"/>
  <c r="L15" i="65"/>
  <c r="M15" i="65" s="1"/>
  <c r="K15" i="65"/>
  <c r="L14" i="65"/>
  <c r="M14" i="65" s="1"/>
  <c r="K14" i="65"/>
  <c r="L13" i="65"/>
  <c r="M13" i="65" s="1"/>
  <c r="K13" i="65"/>
  <c r="L12" i="65"/>
  <c r="M12" i="65" s="1"/>
  <c r="K12" i="65"/>
  <c r="L11" i="65"/>
  <c r="M11" i="65" s="1"/>
  <c r="K11" i="65"/>
  <c r="K22" i="64" l="1"/>
  <c r="N44" i="60"/>
  <c r="N45" i="60"/>
  <c r="K19" i="64" l="1"/>
  <c r="L19" i="64"/>
  <c r="M19" i="64" s="1"/>
  <c r="K16" i="64"/>
  <c r="L16" i="64"/>
  <c r="M16" i="64" s="1"/>
  <c r="L48" i="64"/>
  <c r="M48" i="64" s="1"/>
  <c r="K48" i="64"/>
  <c r="L47" i="64" l="1"/>
  <c r="M47" i="64" s="1"/>
  <c r="K47" i="64"/>
  <c r="L46" i="64"/>
  <c r="M46" i="64" s="1"/>
  <c r="K46" i="64"/>
  <c r="L45" i="64"/>
  <c r="M45" i="64" s="1"/>
  <c r="K45" i="64"/>
  <c r="L44" i="64"/>
  <c r="M44" i="64" s="1"/>
  <c r="K44" i="64"/>
  <c r="L43" i="64"/>
  <c r="M43" i="64" s="1"/>
  <c r="K43" i="64"/>
  <c r="L42" i="64"/>
  <c r="M42" i="64" s="1"/>
  <c r="K42" i="64"/>
  <c r="L41" i="64"/>
  <c r="M41" i="64" s="1"/>
  <c r="K41" i="64"/>
  <c r="L40" i="64"/>
  <c r="M40" i="64" s="1"/>
  <c r="K40" i="64"/>
  <c r="L39" i="64"/>
  <c r="M39" i="64" s="1"/>
  <c r="K39" i="64"/>
  <c r="L38" i="64"/>
  <c r="M38" i="64" s="1"/>
  <c r="K38" i="64"/>
  <c r="L37" i="64"/>
  <c r="M37" i="64" s="1"/>
  <c r="K37" i="64"/>
  <c r="L36" i="64"/>
  <c r="M36" i="64" s="1"/>
  <c r="K36" i="64"/>
  <c r="L35" i="64"/>
  <c r="M35" i="64" s="1"/>
  <c r="K35" i="64"/>
  <c r="L34" i="64"/>
  <c r="M34" i="64" s="1"/>
  <c r="K34" i="64"/>
  <c r="L33" i="64"/>
  <c r="M33" i="64" s="1"/>
  <c r="K33" i="64"/>
  <c r="L31" i="64"/>
  <c r="M31" i="64" s="1"/>
  <c r="K31" i="64"/>
  <c r="L30" i="64"/>
  <c r="M30" i="64" s="1"/>
  <c r="K30" i="64"/>
  <c r="L29" i="64"/>
  <c r="M29" i="64" s="1"/>
  <c r="K29" i="64"/>
  <c r="L28" i="64"/>
  <c r="M28" i="64" s="1"/>
  <c r="K28" i="64"/>
  <c r="L27" i="64"/>
  <c r="M27" i="64" s="1"/>
  <c r="K27" i="64"/>
  <c r="L26" i="64"/>
  <c r="M26" i="64" s="1"/>
  <c r="K26" i="64"/>
  <c r="L25" i="64"/>
  <c r="M25" i="64" s="1"/>
  <c r="K25" i="64"/>
  <c r="L24" i="64"/>
  <c r="M24" i="64" s="1"/>
  <c r="K24" i="64"/>
  <c r="L23" i="64"/>
  <c r="M23" i="64" s="1"/>
  <c r="K23" i="64"/>
  <c r="L22" i="64"/>
  <c r="M22" i="64" s="1"/>
  <c r="L21" i="64"/>
  <c r="M21" i="64" s="1"/>
  <c r="K21" i="64"/>
  <c r="L20" i="64"/>
  <c r="M20" i="64" s="1"/>
  <c r="K20" i="64"/>
  <c r="L18" i="64"/>
  <c r="M18" i="64" s="1"/>
  <c r="K18" i="64"/>
  <c r="L17" i="64"/>
  <c r="M17" i="64" s="1"/>
  <c r="K17" i="64"/>
  <c r="L15" i="64"/>
  <c r="M15" i="64" s="1"/>
  <c r="K15" i="64"/>
  <c r="L14" i="64"/>
  <c r="M14" i="64" s="1"/>
  <c r="K14" i="64"/>
  <c r="L13" i="64"/>
  <c r="M13" i="64" s="1"/>
  <c r="K13" i="64"/>
  <c r="L12" i="64"/>
  <c r="M12" i="64" s="1"/>
  <c r="K12" i="64"/>
  <c r="N52" i="12" l="1"/>
  <c r="O52" i="12" s="1"/>
  <c r="M52" i="12"/>
  <c r="N52" i="2"/>
  <c r="O52" i="2" s="1"/>
  <c r="M52" i="2"/>
  <c r="N52" i="15"/>
  <c r="O52" i="15" s="1"/>
  <c r="M52" i="15"/>
  <c r="N52" i="16"/>
  <c r="O52" i="16" s="1"/>
  <c r="M52" i="16"/>
  <c r="N52" i="17"/>
  <c r="O52" i="17" s="1"/>
  <c r="M52" i="17"/>
  <c r="N52" i="18"/>
  <c r="O52" i="18" s="1"/>
  <c r="M52" i="18"/>
  <c r="N52" i="19"/>
  <c r="O52" i="19" s="1"/>
  <c r="M52" i="19"/>
  <c r="N52" i="20"/>
  <c r="O52" i="20" s="1"/>
  <c r="M52" i="20"/>
  <c r="N52" i="21"/>
  <c r="O52" i="21" s="1"/>
  <c r="M52" i="21"/>
  <c r="N52" i="23"/>
  <c r="O52" i="23" s="1"/>
  <c r="M52" i="23"/>
  <c r="N52" i="25"/>
  <c r="O52" i="25" s="1"/>
  <c r="M52" i="25"/>
  <c r="N52" i="24"/>
  <c r="O52" i="24" s="1"/>
  <c r="M52" i="24"/>
  <c r="N61" i="26"/>
  <c r="O61" i="26" s="1"/>
  <c r="M61" i="26"/>
  <c r="N61" i="27"/>
  <c r="O61" i="27" s="1"/>
  <c r="M61" i="27"/>
  <c r="N61" i="28"/>
  <c r="O61" i="28" s="1"/>
  <c r="M61" i="28"/>
  <c r="M62" i="28"/>
  <c r="N62" i="28"/>
  <c r="O62" i="28" s="1"/>
  <c r="N61" i="29"/>
  <c r="O61" i="29" s="1"/>
  <c r="M61" i="29"/>
  <c r="N61" i="30"/>
  <c r="O61" i="30" s="1"/>
  <c r="M61" i="30"/>
  <c r="N39" i="31"/>
  <c r="O39" i="31" s="1"/>
  <c r="M39" i="31"/>
  <c r="N38" i="32"/>
  <c r="O38" i="32" s="1"/>
  <c r="M38" i="32"/>
  <c r="N38" i="33"/>
  <c r="O38" i="33" s="1"/>
  <c r="M38" i="33"/>
  <c r="N38" i="34"/>
  <c r="O38" i="34" s="1"/>
  <c r="M38" i="34"/>
  <c r="N37" i="35"/>
  <c r="O37" i="35" s="1"/>
  <c r="M37" i="35"/>
  <c r="N35" i="36"/>
  <c r="O35" i="36" s="1"/>
  <c r="M35" i="36"/>
  <c r="N35" i="38"/>
  <c r="O35" i="38" s="1"/>
  <c r="M35" i="38"/>
  <c r="N35" i="37"/>
  <c r="O35" i="37" s="1"/>
  <c r="M35" i="37"/>
  <c r="M34" i="37"/>
  <c r="N34" i="37"/>
  <c r="O34" i="37"/>
  <c r="N35" i="39"/>
  <c r="O35" i="39" s="1"/>
  <c r="M35" i="39"/>
  <c r="N35" i="40"/>
  <c r="O35" i="40" s="1"/>
  <c r="M35" i="40"/>
  <c r="M34" i="40"/>
  <c r="N34" i="40"/>
  <c r="O34" i="40"/>
  <c r="N35" i="41"/>
  <c r="O35" i="41" s="1"/>
  <c r="M35" i="41"/>
  <c r="O44" i="60"/>
  <c r="N34" i="42"/>
  <c r="O34" i="42" s="1"/>
  <c r="M34" i="42"/>
  <c r="N38" i="43"/>
  <c r="O38" i="43" s="1"/>
  <c r="M38" i="43"/>
  <c r="N40" i="44"/>
  <c r="O40" i="44" s="1"/>
  <c r="M40" i="44"/>
  <c r="N36" i="45"/>
  <c r="O36" i="45" s="1"/>
  <c r="M36" i="45"/>
  <c r="N36" i="46"/>
  <c r="O36" i="46" s="1"/>
  <c r="M36" i="46"/>
  <c r="N36" i="47"/>
  <c r="O36" i="47" s="1"/>
  <c r="M36" i="47"/>
  <c r="N36" i="48"/>
  <c r="O36" i="48" s="1"/>
  <c r="M36" i="48"/>
  <c r="N42" i="49"/>
  <c r="O42" i="49" s="1"/>
  <c r="M42" i="49"/>
  <c r="M43" i="49"/>
  <c r="N43" i="49"/>
  <c r="O43" i="49"/>
  <c r="N42" i="50" l="1"/>
  <c r="O42" i="50" s="1"/>
  <c r="M42" i="50"/>
  <c r="N42" i="51"/>
  <c r="O42" i="51" s="1"/>
  <c r="M42" i="51"/>
  <c r="N42" i="52"/>
  <c r="O42" i="52" s="1"/>
  <c r="M42" i="52"/>
  <c r="M43" i="52"/>
  <c r="N43" i="52"/>
  <c r="O43" i="52" s="1"/>
  <c r="N42" i="53"/>
  <c r="O42" i="53" s="1"/>
  <c r="M42" i="53"/>
  <c r="N42" i="54"/>
  <c r="O42" i="54" s="1"/>
  <c r="M42" i="54"/>
  <c r="M43" i="54"/>
  <c r="N43" i="54"/>
  <c r="O43" i="54"/>
  <c r="N43" i="55"/>
  <c r="O43" i="55" s="1"/>
  <c r="M43" i="55"/>
  <c r="N43" i="56"/>
  <c r="O43" i="56" s="1"/>
  <c r="M43" i="56"/>
  <c r="N38" i="57"/>
  <c r="O38" i="57" s="1"/>
  <c r="M38" i="57"/>
  <c r="N38" i="58"/>
  <c r="O38" i="58" s="1"/>
  <c r="M38" i="58"/>
  <c r="N38" i="59"/>
  <c r="O38" i="59" s="1"/>
  <c r="M38" i="59"/>
  <c r="N38" i="60"/>
  <c r="O38" i="60" s="1"/>
  <c r="M38" i="60"/>
  <c r="N40" i="61"/>
  <c r="O40" i="61" s="1"/>
  <c r="M40" i="61"/>
  <c r="K41" i="63"/>
  <c r="L41" i="63"/>
  <c r="M41" i="63" s="1"/>
  <c r="L46" i="63" l="1"/>
  <c r="M46" i="63" s="1"/>
  <c r="K46" i="63"/>
  <c r="L45" i="63"/>
  <c r="M45" i="63" s="1"/>
  <c r="K45" i="63"/>
  <c r="L44" i="63"/>
  <c r="M44" i="63" s="1"/>
  <c r="K44" i="63"/>
  <c r="L43" i="63"/>
  <c r="M43" i="63" s="1"/>
  <c r="K43" i="63"/>
  <c r="L42" i="63"/>
  <c r="M42" i="63" s="1"/>
  <c r="K42" i="63"/>
  <c r="L40" i="63"/>
  <c r="M40" i="63" s="1"/>
  <c r="K40" i="63"/>
  <c r="L39" i="63"/>
  <c r="M39" i="63" s="1"/>
  <c r="K39" i="63"/>
  <c r="L38" i="63"/>
  <c r="M38" i="63" s="1"/>
  <c r="K38" i="63"/>
  <c r="L37" i="63"/>
  <c r="M37" i="63" s="1"/>
  <c r="K37" i="63"/>
  <c r="L36" i="63"/>
  <c r="M36" i="63" s="1"/>
  <c r="K36" i="63"/>
  <c r="L35" i="63"/>
  <c r="M35" i="63" s="1"/>
  <c r="K35" i="63"/>
  <c r="L34" i="63"/>
  <c r="M34" i="63" s="1"/>
  <c r="K34" i="63"/>
  <c r="L33" i="63"/>
  <c r="M33" i="63" s="1"/>
  <c r="K33" i="63"/>
  <c r="L32" i="63"/>
  <c r="M32" i="63" s="1"/>
  <c r="K32" i="63"/>
  <c r="L30" i="63"/>
  <c r="M30" i="63" s="1"/>
  <c r="K30" i="63"/>
  <c r="L29" i="63"/>
  <c r="M29" i="63" s="1"/>
  <c r="K29" i="63"/>
  <c r="L28" i="63"/>
  <c r="M28" i="63" s="1"/>
  <c r="K28" i="63"/>
  <c r="L27" i="63"/>
  <c r="M27" i="63" s="1"/>
  <c r="K27" i="63"/>
  <c r="L26" i="63"/>
  <c r="M26" i="63" s="1"/>
  <c r="K26" i="63"/>
  <c r="L25" i="63"/>
  <c r="M25" i="63" s="1"/>
  <c r="K25" i="63"/>
  <c r="L24" i="63"/>
  <c r="M24" i="63" s="1"/>
  <c r="K24" i="63"/>
  <c r="L23" i="63"/>
  <c r="M23" i="63" s="1"/>
  <c r="K23" i="63"/>
  <c r="L22" i="63"/>
  <c r="M22" i="63" s="1"/>
  <c r="K22" i="63"/>
  <c r="L21" i="63"/>
  <c r="M21" i="63" s="1"/>
  <c r="K21" i="63"/>
  <c r="L20" i="63"/>
  <c r="M20" i="63" s="1"/>
  <c r="K20" i="63"/>
  <c r="L19" i="63"/>
  <c r="M19" i="63" s="1"/>
  <c r="K19" i="63"/>
  <c r="L18" i="63"/>
  <c r="M18" i="63" s="1"/>
  <c r="K18" i="63"/>
  <c r="L17" i="63"/>
  <c r="M17" i="63" s="1"/>
  <c r="K17" i="63"/>
  <c r="L16" i="63"/>
  <c r="M16" i="63" s="1"/>
  <c r="K16" i="63"/>
  <c r="L15" i="63"/>
  <c r="M15" i="63" s="1"/>
  <c r="K15" i="63"/>
  <c r="L14" i="63"/>
  <c r="M14" i="63" s="1"/>
  <c r="K14" i="63"/>
  <c r="L13" i="63"/>
  <c r="M13" i="63" s="1"/>
  <c r="K13" i="63"/>
  <c r="L12" i="63"/>
  <c r="M12" i="63" s="1"/>
  <c r="K12" i="63"/>
  <c r="L11" i="63"/>
  <c r="M11" i="63" s="1"/>
  <c r="K11" i="63"/>
  <c r="M39" i="61"/>
  <c r="M38" i="61"/>
  <c r="N38" i="61"/>
  <c r="O38" i="61" s="1"/>
  <c r="N39" i="61"/>
  <c r="O39" i="61" s="1"/>
  <c r="N37" i="61"/>
  <c r="O37" i="61" s="1"/>
  <c r="M37" i="61"/>
  <c r="M41" i="61"/>
  <c r="N41" i="61"/>
  <c r="O41" i="61" s="1"/>
  <c r="N44" i="61" l="1"/>
  <c r="O44" i="61" s="1"/>
  <c r="M44" i="61"/>
  <c r="N43" i="61"/>
  <c r="O43" i="61" s="1"/>
  <c r="M43" i="61"/>
  <c r="N42" i="61"/>
  <c r="O42" i="61" s="1"/>
  <c r="M42" i="61"/>
  <c r="N36" i="61"/>
  <c r="O36" i="61" s="1"/>
  <c r="M36" i="61"/>
  <c r="N35" i="61"/>
  <c r="O35" i="61" s="1"/>
  <c r="M35" i="61"/>
  <c r="N34" i="61"/>
  <c r="O34" i="61" s="1"/>
  <c r="M34" i="61"/>
  <c r="N33" i="61"/>
  <c r="O33" i="61" s="1"/>
  <c r="M33" i="61"/>
  <c r="N32" i="61"/>
  <c r="O32" i="61" s="1"/>
  <c r="M32" i="61"/>
  <c r="N31" i="61"/>
  <c r="O31" i="61" s="1"/>
  <c r="M31" i="61"/>
  <c r="N29" i="61"/>
  <c r="O29" i="61" s="1"/>
  <c r="M29" i="61"/>
  <c r="N28" i="61"/>
  <c r="O28" i="61" s="1"/>
  <c r="M28" i="61"/>
  <c r="N27" i="61"/>
  <c r="O27" i="61" s="1"/>
  <c r="M27" i="61"/>
  <c r="N26" i="61"/>
  <c r="O26" i="61" s="1"/>
  <c r="M26" i="61"/>
  <c r="N25" i="61"/>
  <c r="O25" i="61" s="1"/>
  <c r="M25" i="61"/>
  <c r="N24" i="61"/>
  <c r="O24" i="61" s="1"/>
  <c r="M24" i="61"/>
  <c r="N23" i="61"/>
  <c r="O23" i="61" s="1"/>
  <c r="M23" i="61"/>
  <c r="N22" i="61"/>
  <c r="O22" i="61" s="1"/>
  <c r="M22" i="61"/>
  <c r="N21" i="61"/>
  <c r="O21" i="61" s="1"/>
  <c r="M21" i="61"/>
  <c r="N20" i="61"/>
  <c r="O20" i="61" s="1"/>
  <c r="M20" i="61"/>
  <c r="N19" i="61"/>
  <c r="O19" i="61" s="1"/>
  <c r="M19" i="61"/>
  <c r="N18" i="61"/>
  <c r="O18" i="61" s="1"/>
  <c r="M18" i="61"/>
  <c r="N17" i="61"/>
  <c r="O17" i="61" s="1"/>
  <c r="M17" i="61"/>
  <c r="N16" i="61"/>
  <c r="O16" i="61" s="1"/>
  <c r="M16" i="61"/>
  <c r="N15" i="61"/>
  <c r="O15" i="61" s="1"/>
  <c r="M15" i="61"/>
  <c r="N14" i="61"/>
  <c r="O14" i="61" s="1"/>
  <c r="M14" i="61"/>
  <c r="N13" i="61"/>
  <c r="O13" i="61" s="1"/>
  <c r="M13" i="61"/>
  <c r="N12" i="61"/>
  <c r="O12" i="61" s="1"/>
  <c r="M12" i="61"/>
  <c r="N11" i="61"/>
  <c r="O11" i="61" s="1"/>
  <c r="M11" i="61"/>
  <c r="N10" i="61"/>
  <c r="O10" i="61" s="1"/>
  <c r="M10" i="61"/>
  <c r="M43" i="60"/>
  <c r="M44" i="60"/>
  <c r="M45" i="60"/>
  <c r="N43" i="60"/>
  <c r="O43" i="60" s="1"/>
  <c r="O45" i="60"/>
  <c r="N42" i="60"/>
  <c r="O42" i="60" s="1"/>
  <c r="M42" i="60"/>
  <c r="N41" i="60"/>
  <c r="O41" i="60" s="1"/>
  <c r="M41" i="60"/>
  <c r="N40" i="60"/>
  <c r="O40" i="60" s="1"/>
  <c r="M40" i="60"/>
  <c r="N39" i="60"/>
  <c r="O39" i="60" s="1"/>
  <c r="M39" i="60"/>
  <c r="N37" i="60"/>
  <c r="O37" i="60" s="1"/>
  <c r="M37" i="60"/>
  <c r="N36" i="60"/>
  <c r="O36" i="60" s="1"/>
  <c r="M36" i="60"/>
  <c r="N35" i="60"/>
  <c r="O35" i="60" s="1"/>
  <c r="M35" i="60"/>
  <c r="N34" i="60"/>
  <c r="O34" i="60" s="1"/>
  <c r="M34" i="60"/>
  <c r="N33" i="60"/>
  <c r="O33" i="60" s="1"/>
  <c r="M33" i="60"/>
  <c r="N32" i="60"/>
  <c r="O32" i="60" s="1"/>
  <c r="M32" i="60"/>
  <c r="N30" i="60"/>
  <c r="O30" i="60" s="1"/>
  <c r="M30" i="60"/>
  <c r="N29" i="60"/>
  <c r="O29" i="60" s="1"/>
  <c r="M29" i="60"/>
  <c r="N28" i="60"/>
  <c r="O28" i="60" s="1"/>
  <c r="M28" i="60"/>
  <c r="N27" i="60"/>
  <c r="O27" i="60" s="1"/>
  <c r="M27" i="60"/>
  <c r="N26" i="60"/>
  <c r="O26" i="60" s="1"/>
  <c r="M26" i="60"/>
  <c r="N25" i="60"/>
  <c r="O25" i="60" s="1"/>
  <c r="M25" i="60"/>
  <c r="N24" i="60"/>
  <c r="O24" i="60" s="1"/>
  <c r="M24" i="60"/>
  <c r="N23" i="60"/>
  <c r="O23" i="60" s="1"/>
  <c r="M23" i="60"/>
  <c r="N22" i="60"/>
  <c r="O22" i="60" s="1"/>
  <c r="M22" i="60"/>
  <c r="N21" i="60"/>
  <c r="O21" i="60" s="1"/>
  <c r="M21" i="60"/>
  <c r="N20" i="60"/>
  <c r="O20" i="60" s="1"/>
  <c r="M20" i="60"/>
  <c r="N19" i="60"/>
  <c r="O19" i="60" s="1"/>
  <c r="M19" i="60"/>
  <c r="N18" i="60"/>
  <c r="O18" i="60" s="1"/>
  <c r="M18" i="60"/>
  <c r="N17" i="60"/>
  <c r="O17" i="60" s="1"/>
  <c r="M17" i="60"/>
  <c r="N16" i="60"/>
  <c r="O16" i="60" s="1"/>
  <c r="M16" i="60"/>
  <c r="N15" i="60"/>
  <c r="O15" i="60" s="1"/>
  <c r="M15" i="60"/>
  <c r="N14" i="60"/>
  <c r="O14" i="60" s="1"/>
  <c r="M14" i="60"/>
  <c r="N13" i="60"/>
  <c r="O13" i="60" s="1"/>
  <c r="M13" i="60"/>
  <c r="N12" i="60"/>
  <c r="O12" i="60" s="1"/>
  <c r="M12" i="60"/>
  <c r="N11" i="60"/>
  <c r="O11" i="60" s="1"/>
  <c r="M11" i="60"/>
  <c r="N42" i="59"/>
  <c r="O42" i="59" s="1"/>
  <c r="M42" i="59"/>
  <c r="N41" i="59"/>
  <c r="O41" i="59" s="1"/>
  <c r="M41" i="59"/>
  <c r="N40" i="59"/>
  <c r="O40" i="59" s="1"/>
  <c r="M40" i="59"/>
  <c r="N39" i="59"/>
  <c r="O39" i="59" s="1"/>
  <c r="M39" i="59"/>
  <c r="N37" i="59"/>
  <c r="O37" i="59" s="1"/>
  <c r="M37" i="59"/>
  <c r="N36" i="59"/>
  <c r="O36" i="59" s="1"/>
  <c r="M36" i="59"/>
  <c r="N35" i="59"/>
  <c r="O35" i="59" s="1"/>
  <c r="M35" i="59"/>
  <c r="N34" i="59"/>
  <c r="O34" i="59" s="1"/>
  <c r="M34" i="59"/>
  <c r="N33" i="59"/>
  <c r="O33" i="59" s="1"/>
  <c r="M33" i="59"/>
  <c r="N32" i="59"/>
  <c r="O32" i="59" s="1"/>
  <c r="M32" i="59"/>
  <c r="N30" i="59"/>
  <c r="O30" i="59" s="1"/>
  <c r="M30" i="59"/>
  <c r="N29" i="59"/>
  <c r="O29" i="59" s="1"/>
  <c r="M29" i="59"/>
  <c r="N28" i="59"/>
  <c r="O28" i="59" s="1"/>
  <c r="M28" i="59"/>
  <c r="N27" i="59"/>
  <c r="O27" i="59" s="1"/>
  <c r="M27" i="59"/>
  <c r="N26" i="59"/>
  <c r="O26" i="59" s="1"/>
  <c r="M26" i="59"/>
  <c r="N25" i="59"/>
  <c r="O25" i="59" s="1"/>
  <c r="M25" i="59"/>
  <c r="N24" i="59"/>
  <c r="O24" i="59" s="1"/>
  <c r="M24" i="59"/>
  <c r="N23" i="59"/>
  <c r="O23" i="59" s="1"/>
  <c r="M23" i="59"/>
  <c r="N22" i="59"/>
  <c r="O22" i="59" s="1"/>
  <c r="M22" i="59"/>
  <c r="N21" i="59"/>
  <c r="O21" i="59" s="1"/>
  <c r="M21" i="59"/>
  <c r="N20" i="59"/>
  <c r="O20" i="59" s="1"/>
  <c r="M20" i="59"/>
  <c r="N19" i="59"/>
  <c r="O19" i="59" s="1"/>
  <c r="M19" i="59"/>
  <c r="N18" i="59"/>
  <c r="O18" i="59" s="1"/>
  <c r="M18" i="59"/>
  <c r="N17" i="59"/>
  <c r="O17" i="59" s="1"/>
  <c r="M17" i="59"/>
  <c r="N16" i="59"/>
  <c r="O16" i="59" s="1"/>
  <c r="M16" i="59"/>
  <c r="N15" i="59"/>
  <c r="O15" i="59" s="1"/>
  <c r="M15" i="59"/>
  <c r="N14" i="59"/>
  <c r="O14" i="59" s="1"/>
  <c r="M14" i="59"/>
  <c r="N13" i="59"/>
  <c r="O13" i="59" s="1"/>
  <c r="M13" i="59"/>
  <c r="N12" i="59"/>
  <c r="O12" i="59" s="1"/>
  <c r="M12" i="59"/>
  <c r="N11" i="59"/>
  <c r="O11" i="59" s="1"/>
  <c r="M11" i="59"/>
  <c r="N42" i="58" l="1"/>
  <c r="O42" i="58" s="1"/>
  <c r="M42" i="58"/>
  <c r="N41" i="58"/>
  <c r="O41" i="58" s="1"/>
  <c r="M41" i="58"/>
  <c r="N40" i="58"/>
  <c r="O40" i="58" s="1"/>
  <c r="M40" i="58"/>
  <c r="N39" i="58"/>
  <c r="O39" i="58" s="1"/>
  <c r="M39" i="58"/>
  <c r="N37" i="58"/>
  <c r="O37" i="58" s="1"/>
  <c r="M37" i="58"/>
  <c r="N36" i="58"/>
  <c r="O36" i="58" s="1"/>
  <c r="M36" i="58"/>
  <c r="N35" i="58"/>
  <c r="O35" i="58" s="1"/>
  <c r="M35" i="58"/>
  <c r="N34" i="58"/>
  <c r="O34" i="58" s="1"/>
  <c r="N33" i="58"/>
  <c r="O33" i="58" s="1"/>
  <c r="M33" i="58"/>
  <c r="N32" i="58"/>
  <c r="O32" i="58" s="1"/>
  <c r="M32" i="58"/>
  <c r="N30" i="58"/>
  <c r="O30" i="58" s="1"/>
  <c r="M30" i="58"/>
  <c r="N29" i="58"/>
  <c r="O29" i="58" s="1"/>
  <c r="M29" i="58"/>
  <c r="N28" i="58"/>
  <c r="O28" i="58" s="1"/>
  <c r="M28" i="58"/>
  <c r="N27" i="58"/>
  <c r="O27" i="58" s="1"/>
  <c r="M27" i="58"/>
  <c r="N26" i="58"/>
  <c r="O26" i="58" s="1"/>
  <c r="M26" i="58"/>
  <c r="N25" i="58"/>
  <c r="O25" i="58" s="1"/>
  <c r="M25" i="58"/>
  <c r="N24" i="58"/>
  <c r="O24" i="58" s="1"/>
  <c r="M24" i="58"/>
  <c r="N23" i="58"/>
  <c r="O23" i="58" s="1"/>
  <c r="M23" i="58"/>
  <c r="N22" i="58"/>
  <c r="O22" i="58" s="1"/>
  <c r="M22" i="58"/>
  <c r="N21" i="58"/>
  <c r="O21" i="58" s="1"/>
  <c r="M21" i="58"/>
  <c r="N20" i="58"/>
  <c r="O20" i="58" s="1"/>
  <c r="M20" i="58"/>
  <c r="N19" i="58"/>
  <c r="O19" i="58" s="1"/>
  <c r="M19" i="58"/>
  <c r="N18" i="58"/>
  <c r="O18" i="58" s="1"/>
  <c r="M18" i="58"/>
  <c r="N17" i="58"/>
  <c r="O17" i="58" s="1"/>
  <c r="M17" i="58"/>
  <c r="N16" i="58"/>
  <c r="O16" i="58" s="1"/>
  <c r="M16" i="58"/>
  <c r="N15" i="58"/>
  <c r="O15" i="58" s="1"/>
  <c r="M15" i="58"/>
  <c r="N14" i="58"/>
  <c r="O14" i="58" s="1"/>
  <c r="M14" i="58"/>
  <c r="N13" i="58"/>
  <c r="O13" i="58" s="1"/>
  <c r="M13" i="58"/>
  <c r="N12" i="58"/>
  <c r="O12" i="58" s="1"/>
  <c r="M12" i="58"/>
  <c r="N11" i="58"/>
  <c r="O11" i="58" s="1"/>
  <c r="M11" i="58"/>
  <c r="N42" i="57"/>
  <c r="O42" i="57" s="1"/>
  <c r="M42" i="57"/>
  <c r="N41" i="57"/>
  <c r="O41" i="57" s="1"/>
  <c r="M41" i="57"/>
  <c r="N40" i="57"/>
  <c r="O40" i="57" s="1"/>
  <c r="M40" i="57"/>
  <c r="N39" i="57"/>
  <c r="O39" i="57" s="1"/>
  <c r="M39" i="57"/>
  <c r="N37" i="57"/>
  <c r="O37" i="57" s="1"/>
  <c r="M37" i="57"/>
  <c r="N36" i="57"/>
  <c r="O36" i="57" s="1"/>
  <c r="M36" i="57"/>
  <c r="N35" i="57"/>
  <c r="O35" i="57" s="1"/>
  <c r="M35" i="57"/>
  <c r="N34" i="57"/>
  <c r="O34" i="57" s="1"/>
  <c r="M34" i="57"/>
  <c r="N33" i="57"/>
  <c r="O33" i="57" s="1"/>
  <c r="M33" i="57"/>
  <c r="N32" i="57"/>
  <c r="O32" i="57" s="1"/>
  <c r="M32" i="57"/>
  <c r="N30" i="57"/>
  <c r="O30" i="57" s="1"/>
  <c r="M30" i="57"/>
  <c r="N29" i="57"/>
  <c r="O29" i="57" s="1"/>
  <c r="M29" i="57"/>
  <c r="N28" i="57"/>
  <c r="O28" i="57" s="1"/>
  <c r="M28" i="57"/>
  <c r="N27" i="57"/>
  <c r="O27" i="57" s="1"/>
  <c r="M27" i="57"/>
  <c r="N26" i="57"/>
  <c r="O26" i="57" s="1"/>
  <c r="M26" i="57"/>
  <c r="N25" i="57"/>
  <c r="O25" i="57" s="1"/>
  <c r="M25" i="57"/>
  <c r="N24" i="57"/>
  <c r="O24" i="57" s="1"/>
  <c r="M24" i="57"/>
  <c r="N23" i="57"/>
  <c r="O23" i="57" s="1"/>
  <c r="M23" i="57"/>
  <c r="N22" i="57"/>
  <c r="O22" i="57" s="1"/>
  <c r="M22" i="57"/>
  <c r="N21" i="57"/>
  <c r="O21" i="57" s="1"/>
  <c r="M21" i="57"/>
  <c r="N20" i="57"/>
  <c r="O20" i="57" s="1"/>
  <c r="M20" i="57"/>
  <c r="N19" i="57"/>
  <c r="O19" i="57" s="1"/>
  <c r="M19" i="57"/>
  <c r="N18" i="57"/>
  <c r="O18" i="57" s="1"/>
  <c r="M18" i="57"/>
  <c r="N17" i="57"/>
  <c r="O17" i="57" s="1"/>
  <c r="M17" i="57"/>
  <c r="N16" i="57"/>
  <c r="O16" i="57" s="1"/>
  <c r="M16" i="57"/>
  <c r="N15" i="57"/>
  <c r="O15" i="57" s="1"/>
  <c r="M15" i="57"/>
  <c r="N14" i="57"/>
  <c r="O14" i="57" s="1"/>
  <c r="M14" i="57"/>
  <c r="N13" i="57"/>
  <c r="O13" i="57" s="1"/>
  <c r="M13" i="57"/>
  <c r="N12" i="57"/>
  <c r="O12" i="57" s="1"/>
  <c r="M12" i="57"/>
  <c r="N11" i="57"/>
  <c r="O11" i="57" s="1"/>
  <c r="M11" i="57"/>
  <c r="N47" i="56"/>
  <c r="O47" i="56" s="1"/>
  <c r="M47" i="56"/>
  <c r="N46" i="56"/>
  <c r="O46" i="56" s="1"/>
  <c r="M46" i="56"/>
  <c r="N45" i="56"/>
  <c r="O45" i="56" s="1"/>
  <c r="M45" i="56"/>
  <c r="N44" i="56"/>
  <c r="O44" i="56" s="1"/>
  <c r="M44" i="56"/>
  <c r="N42" i="56"/>
  <c r="O42" i="56" s="1"/>
  <c r="M42" i="56"/>
  <c r="N41" i="56"/>
  <c r="O41" i="56" s="1"/>
  <c r="M41" i="56"/>
  <c r="N40" i="56"/>
  <c r="O40" i="56" s="1"/>
  <c r="M40" i="56"/>
  <c r="N39" i="56"/>
  <c r="O39" i="56" s="1"/>
  <c r="M39" i="56"/>
  <c r="N38" i="56"/>
  <c r="O38" i="56" s="1"/>
  <c r="M38" i="56"/>
  <c r="N37" i="56"/>
  <c r="O37" i="56" s="1"/>
  <c r="M37" i="56"/>
  <c r="N35" i="56"/>
  <c r="O35" i="56" s="1"/>
  <c r="M35" i="56"/>
  <c r="N34" i="56"/>
  <c r="O34" i="56" s="1"/>
  <c r="M34" i="56"/>
  <c r="N33" i="56"/>
  <c r="O33" i="56" s="1"/>
  <c r="M33" i="56"/>
  <c r="N32" i="56"/>
  <c r="O32" i="56" s="1"/>
  <c r="M32" i="56"/>
  <c r="N31" i="56"/>
  <c r="O31" i="56" s="1"/>
  <c r="M31" i="56"/>
  <c r="N30" i="56"/>
  <c r="O30" i="56" s="1"/>
  <c r="M30" i="56"/>
  <c r="N29" i="56"/>
  <c r="O29" i="56" s="1"/>
  <c r="M29" i="56"/>
  <c r="N28" i="56"/>
  <c r="O28" i="56" s="1"/>
  <c r="M28" i="56"/>
  <c r="N27" i="56"/>
  <c r="O27" i="56" s="1"/>
  <c r="M27" i="56"/>
  <c r="N26" i="56"/>
  <c r="O26" i="56" s="1"/>
  <c r="M26" i="56"/>
  <c r="N25" i="56"/>
  <c r="O25" i="56" s="1"/>
  <c r="M25" i="56"/>
  <c r="N24" i="56"/>
  <c r="O24" i="56" s="1"/>
  <c r="M24" i="56"/>
  <c r="N23" i="56"/>
  <c r="O23" i="56" s="1"/>
  <c r="M23" i="56"/>
  <c r="N22" i="56"/>
  <c r="O22" i="56" s="1"/>
  <c r="M22" i="56"/>
  <c r="N21" i="56"/>
  <c r="O21" i="56" s="1"/>
  <c r="M21" i="56"/>
  <c r="N20" i="56"/>
  <c r="O20" i="56" s="1"/>
  <c r="M20" i="56"/>
  <c r="N19" i="56"/>
  <c r="O19" i="56" s="1"/>
  <c r="M19" i="56"/>
  <c r="N18" i="56"/>
  <c r="O18" i="56" s="1"/>
  <c r="M18" i="56"/>
  <c r="N17" i="56"/>
  <c r="O17" i="56" s="1"/>
  <c r="M17" i="56"/>
  <c r="N16" i="56"/>
  <c r="O16" i="56" s="1"/>
  <c r="M16" i="56"/>
  <c r="N14" i="56"/>
  <c r="O14" i="56" s="1"/>
  <c r="M14" i="56"/>
  <c r="N13" i="56"/>
  <c r="O13" i="56" s="1"/>
  <c r="M13" i="56"/>
  <c r="N12" i="56"/>
  <c r="O12" i="56" s="1"/>
  <c r="M12" i="56"/>
  <c r="M11" i="56"/>
  <c r="M10" i="56"/>
  <c r="M12" i="55"/>
  <c r="N12" i="55"/>
  <c r="O12" i="55" s="1"/>
  <c r="N13" i="55"/>
  <c r="O13" i="55" s="1"/>
  <c r="M14" i="55"/>
  <c r="N14" i="55"/>
  <c r="O14" i="55" s="1"/>
  <c r="M25" i="50"/>
  <c r="M25" i="51"/>
  <c r="N47" i="55"/>
  <c r="O47" i="55" s="1"/>
  <c r="M47" i="55"/>
  <c r="N46" i="55" l="1"/>
  <c r="O46" i="55" s="1"/>
  <c r="M46" i="55"/>
  <c r="N45" i="55"/>
  <c r="O45" i="55" s="1"/>
  <c r="M45" i="55"/>
  <c r="N44" i="55"/>
  <c r="O44" i="55" s="1"/>
  <c r="M44" i="55"/>
  <c r="N42" i="55"/>
  <c r="O42" i="55" s="1"/>
  <c r="M42" i="55"/>
  <c r="N41" i="55"/>
  <c r="O41" i="55" s="1"/>
  <c r="M41" i="55"/>
  <c r="N40" i="55"/>
  <c r="O40" i="55" s="1"/>
  <c r="M40" i="55"/>
  <c r="N39" i="55"/>
  <c r="O39" i="55" s="1"/>
  <c r="M39" i="55"/>
  <c r="N38" i="55"/>
  <c r="O38" i="55" s="1"/>
  <c r="M38" i="55"/>
  <c r="N37" i="55"/>
  <c r="O37" i="55" s="1"/>
  <c r="M37" i="55"/>
  <c r="N35" i="55"/>
  <c r="O35" i="55" s="1"/>
  <c r="M35" i="55"/>
  <c r="N34" i="55"/>
  <c r="O34" i="55" s="1"/>
  <c r="M34" i="55"/>
  <c r="N33" i="55"/>
  <c r="O33" i="55" s="1"/>
  <c r="M33" i="55"/>
  <c r="N32" i="55"/>
  <c r="O32" i="55" s="1"/>
  <c r="M32" i="55"/>
  <c r="N31" i="55"/>
  <c r="O31" i="55" s="1"/>
  <c r="M31" i="55"/>
  <c r="N30" i="55"/>
  <c r="O30" i="55" s="1"/>
  <c r="M30" i="55"/>
  <c r="N29" i="55"/>
  <c r="O29" i="55" s="1"/>
  <c r="M29" i="55"/>
  <c r="N28" i="55"/>
  <c r="O28" i="55" s="1"/>
  <c r="M28" i="55"/>
  <c r="N27" i="55"/>
  <c r="O27" i="55" s="1"/>
  <c r="M27" i="55"/>
  <c r="N26" i="55"/>
  <c r="O26" i="55" s="1"/>
  <c r="M26" i="55"/>
  <c r="N25" i="55"/>
  <c r="O25" i="55" s="1"/>
  <c r="M25" i="55"/>
  <c r="N24" i="55"/>
  <c r="O24" i="55" s="1"/>
  <c r="M24" i="55"/>
  <c r="N23" i="55"/>
  <c r="O23" i="55" s="1"/>
  <c r="M23" i="55"/>
  <c r="N22" i="55"/>
  <c r="O22" i="55" s="1"/>
  <c r="M22" i="55"/>
  <c r="N21" i="55"/>
  <c r="O21" i="55" s="1"/>
  <c r="M21" i="55"/>
  <c r="N20" i="55"/>
  <c r="O20" i="55" s="1"/>
  <c r="M20" i="55"/>
  <c r="N19" i="55"/>
  <c r="O19" i="55" s="1"/>
  <c r="M19" i="55"/>
  <c r="N18" i="55"/>
  <c r="O18" i="55" s="1"/>
  <c r="M18" i="55"/>
  <c r="N17" i="55"/>
  <c r="O17" i="55" s="1"/>
  <c r="M17" i="55"/>
  <c r="N16" i="55"/>
  <c r="O16" i="55" s="1"/>
  <c r="M16" i="55"/>
  <c r="M13" i="55"/>
  <c r="M11" i="55"/>
  <c r="M10" i="55"/>
  <c r="N46" i="54"/>
  <c r="O46" i="54" s="1"/>
  <c r="M46" i="54"/>
  <c r="N45" i="54"/>
  <c r="O45" i="54" s="1"/>
  <c r="M45" i="54"/>
  <c r="N44" i="54"/>
  <c r="O44" i="54" s="1"/>
  <c r="M44" i="54"/>
  <c r="N41" i="54"/>
  <c r="O41" i="54" s="1"/>
  <c r="M41" i="54"/>
  <c r="N40" i="54"/>
  <c r="O40" i="54" s="1"/>
  <c r="M40" i="54"/>
  <c r="N39" i="54"/>
  <c r="O39" i="54" s="1"/>
  <c r="M39" i="54"/>
  <c r="N38" i="54"/>
  <c r="O38" i="54" s="1"/>
  <c r="M38" i="54"/>
  <c r="N37" i="54"/>
  <c r="O37" i="54" s="1"/>
  <c r="M37" i="54"/>
  <c r="N36" i="54"/>
  <c r="O36" i="54" s="1"/>
  <c r="M36" i="54"/>
  <c r="N34" i="54"/>
  <c r="O34" i="54" s="1"/>
  <c r="M34" i="54"/>
  <c r="N33" i="54"/>
  <c r="O33" i="54" s="1"/>
  <c r="M33" i="54"/>
  <c r="N32" i="54"/>
  <c r="O32" i="54" s="1"/>
  <c r="M32" i="54"/>
  <c r="N31" i="54"/>
  <c r="O31" i="54" s="1"/>
  <c r="M31" i="54"/>
  <c r="N30" i="54"/>
  <c r="O30" i="54" s="1"/>
  <c r="M30" i="54"/>
  <c r="N29" i="54"/>
  <c r="O29" i="54" s="1"/>
  <c r="M29" i="54"/>
  <c r="N28" i="54"/>
  <c r="O28" i="54" s="1"/>
  <c r="M28" i="54"/>
  <c r="N27" i="54"/>
  <c r="O27" i="54" s="1"/>
  <c r="M27" i="54"/>
  <c r="N26" i="54"/>
  <c r="O26" i="54" s="1"/>
  <c r="M26" i="54"/>
  <c r="N25" i="54"/>
  <c r="O25" i="54" s="1"/>
  <c r="M25" i="54"/>
  <c r="N24" i="54"/>
  <c r="O24" i="54" s="1"/>
  <c r="M24" i="54"/>
  <c r="N23" i="54"/>
  <c r="O23" i="54" s="1"/>
  <c r="M23" i="54"/>
  <c r="N22" i="54"/>
  <c r="O22" i="54" s="1"/>
  <c r="M22" i="54"/>
  <c r="N21" i="54"/>
  <c r="O21" i="54" s="1"/>
  <c r="M21" i="54"/>
  <c r="N20" i="54"/>
  <c r="O20" i="54" s="1"/>
  <c r="M20" i="54"/>
  <c r="N19" i="54"/>
  <c r="O19" i="54" s="1"/>
  <c r="M19" i="54"/>
  <c r="N18" i="54"/>
  <c r="O18" i="54" s="1"/>
  <c r="M18" i="54"/>
  <c r="N17" i="54"/>
  <c r="O17" i="54" s="1"/>
  <c r="M17" i="54"/>
  <c r="N16" i="54"/>
  <c r="O16" i="54" s="1"/>
  <c r="M16" i="54"/>
  <c r="N15" i="54"/>
  <c r="O15" i="54" s="1"/>
  <c r="M15" i="54"/>
  <c r="N13" i="54"/>
  <c r="O13" i="54" s="1"/>
  <c r="M13" i="54"/>
  <c r="N12" i="54"/>
  <c r="O12" i="54" s="1"/>
  <c r="M12" i="54"/>
  <c r="N11" i="54"/>
  <c r="O11" i="54" s="1"/>
  <c r="M11" i="54"/>
  <c r="M10" i="54"/>
  <c r="M9" i="54"/>
  <c r="N46" i="53"/>
  <c r="O46" i="53" s="1"/>
  <c r="M46" i="53"/>
  <c r="N45" i="53"/>
  <c r="O45" i="53" s="1"/>
  <c r="M45" i="53"/>
  <c r="N44" i="53"/>
  <c r="O44" i="53" s="1"/>
  <c r="M44" i="53"/>
  <c r="N43" i="53"/>
  <c r="O43" i="53" s="1"/>
  <c r="M43" i="53"/>
  <c r="N41" i="53"/>
  <c r="O41" i="53" s="1"/>
  <c r="M41" i="53"/>
  <c r="N40" i="53"/>
  <c r="O40" i="53" s="1"/>
  <c r="M40" i="53"/>
  <c r="N39" i="53"/>
  <c r="O39" i="53" s="1"/>
  <c r="M39" i="53"/>
  <c r="N38" i="53"/>
  <c r="O38" i="53" s="1"/>
  <c r="M38" i="53"/>
  <c r="N37" i="53"/>
  <c r="O37" i="53" s="1"/>
  <c r="M37" i="53"/>
  <c r="N36" i="53"/>
  <c r="O36" i="53" s="1"/>
  <c r="M36" i="53"/>
  <c r="N34" i="53"/>
  <c r="O34" i="53" s="1"/>
  <c r="M34" i="53"/>
  <c r="N33" i="53"/>
  <c r="O33" i="53" s="1"/>
  <c r="M33" i="53"/>
  <c r="N32" i="53"/>
  <c r="O32" i="53" s="1"/>
  <c r="M32" i="53"/>
  <c r="N31" i="53"/>
  <c r="O31" i="53" s="1"/>
  <c r="M31" i="53"/>
  <c r="N30" i="53"/>
  <c r="O30" i="53" s="1"/>
  <c r="M30" i="53"/>
  <c r="N29" i="53"/>
  <c r="O29" i="53" s="1"/>
  <c r="M29" i="53"/>
  <c r="N28" i="53"/>
  <c r="O28" i="53" s="1"/>
  <c r="M28" i="53"/>
  <c r="N27" i="53"/>
  <c r="O27" i="53" s="1"/>
  <c r="M27" i="53"/>
  <c r="N26" i="53"/>
  <c r="O26" i="53" s="1"/>
  <c r="M26" i="53"/>
  <c r="N25" i="53"/>
  <c r="O25" i="53" s="1"/>
  <c r="M25" i="53"/>
  <c r="N24" i="53"/>
  <c r="O24" i="53" s="1"/>
  <c r="M24" i="53"/>
  <c r="N23" i="53"/>
  <c r="O23" i="53" s="1"/>
  <c r="M23" i="53"/>
  <c r="N22" i="53"/>
  <c r="O22" i="53" s="1"/>
  <c r="M22" i="53"/>
  <c r="N21" i="53"/>
  <c r="O21" i="53" s="1"/>
  <c r="M21" i="53"/>
  <c r="N20" i="53"/>
  <c r="O20" i="53" s="1"/>
  <c r="M20" i="53"/>
  <c r="N19" i="53"/>
  <c r="O19" i="53" s="1"/>
  <c r="M19" i="53"/>
  <c r="N18" i="53"/>
  <c r="O18" i="53" s="1"/>
  <c r="M18" i="53"/>
  <c r="N17" i="53"/>
  <c r="O17" i="53" s="1"/>
  <c r="M17" i="53"/>
  <c r="N16" i="53"/>
  <c r="O16" i="53" s="1"/>
  <c r="M16" i="53"/>
  <c r="N15" i="53"/>
  <c r="O15" i="53" s="1"/>
  <c r="M15" i="53"/>
  <c r="N13" i="53"/>
  <c r="O13" i="53" s="1"/>
  <c r="M13" i="53"/>
  <c r="N12" i="53"/>
  <c r="O12" i="53" s="1"/>
  <c r="M12" i="53"/>
  <c r="N11" i="53"/>
  <c r="O11" i="53" s="1"/>
  <c r="M11" i="53"/>
  <c r="M10" i="53"/>
  <c r="M9" i="53"/>
  <c r="N46" i="52" l="1"/>
  <c r="O46" i="52" s="1"/>
  <c r="M46" i="52"/>
  <c r="N45" i="52"/>
  <c r="O45" i="52" s="1"/>
  <c r="M45" i="52"/>
  <c r="N44" i="52"/>
  <c r="O44" i="52" s="1"/>
  <c r="M44" i="52"/>
  <c r="N41" i="52"/>
  <c r="O41" i="52" s="1"/>
  <c r="M41" i="52"/>
  <c r="N40" i="52"/>
  <c r="O40" i="52" s="1"/>
  <c r="M40" i="52"/>
  <c r="N39" i="52"/>
  <c r="O39" i="52" s="1"/>
  <c r="M39" i="52"/>
  <c r="N38" i="52"/>
  <c r="O38" i="52" s="1"/>
  <c r="M38" i="52"/>
  <c r="N37" i="52"/>
  <c r="O37" i="52" s="1"/>
  <c r="M37" i="52"/>
  <c r="N36" i="52"/>
  <c r="O36" i="52" s="1"/>
  <c r="M36" i="52"/>
  <c r="N34" i="52"/>
  <c r="O34" i="52" s="1"/>
  <c r="M34" i="52"/>
  <c r="N33" i="52"/>
  <c r="O33" i="52" s="1"/>
  <c r="M33" i="52"/>
  <c r="N32" i="52"/>
  <c r="O32" i="52" s="1"/>
  <c r="M32" i="52"/>
  <c r="N31" i="52"/>
  <c r="O31" i="52" s="1"/>
  <c r="M31" i="52"/>
  <c r="N30" i="52"/>
  <c r="O30" i="52" s="1"/>
  <c r="M30" i="52"/>
  <c r="N29" i="52"/>
  <c r="O29" i="52" s="1"/>
  <c r="M29" i="52"/>
  <c r="N28" i="52"/>
  <c r="O28" i="52" s="1"/>
  <c r="M28" i="52"/>
  <c r="N27" i="52"/>
  <c r="O27" i="52" s="1"/>
  <c r="M27" i="52"/>
  <c r="N26" i="52"/>
  <c r="O26" i="52" s="1"/>
  <c r="M26" i="52"/>
  <c r="N25" i="52"/>
  <c r="O25" i="52" s="1"/>
  <c r="M25" i="52"/>
  <c r="N24" i="52"/>
  <c r="O24" i="52" s="1"/>
  <c r="M24" i="52"/>
  <c r="N23" i="52"/>
  <c r="O23" i="52" s="1"/>
  <c r="M23" i="52"/>
  <c r="N22" i="52"/>
  <c r="O22" i="52" s="1"/>
  <c r="M22" i="52"/>
  <c r="N21" i="52"/>
  <c r="O21" i="52" s="1"/>
  <c r="M21" i="52"/>
  <c r="N20" i="52"/>
  <c r="O20" i="52" s="1"/>
  <c r="M20" i="52"/>
  <c r="N19" i="52"/>
  <c r="O19" i="52" s="1"/>
  <c r="M19" i="52"/>
  <c r="N18" i="52"/>
  <c r="O18" i="52" s="1"/>
  <c r="M18" i="52"/>
  <c r="N17" i="52"/>
  <c r="O17" i="52" s="1"/>
  <c r="M17" i="52"/>
  <c r="N16" i="52"/>
  <c r="O16" i="52" s="1"/>
  <c r="M16" i="52"/>
  <c r="N15" i="52"/>
  <c r="O15" i="52" s="1"/>
  <c r="M15" i="52"/>
  <c r="N13" i="52"/>
  <c r="O13" i="52" s="1"/>
  <c r="M13" i="52"/>
  <c r="N12" i="52"/>
  <c r="O12" i="52" s="1"/>
  <c r="M12" i="52"/>
  <c r="N11" i="52"/>
  <c r="O11" i="52" s="1"/>
  <c r="M11" i="52"/>
  <c r="M10" i="52"/>
  <c r="M9" i="52"/>
  <c r="N46" i="51"/>
  <c r="O46" i="51" s="1"/>
  <c r="M46" i="51"/>
  <c r="N45" i="51"/>
  <c r="O45" i="51" s="1"/>
  <c r="M45" i="51"/>
  <c r="N44" i="51"/>
  <c r="O44" i="51" s="1"/>
  <c r="M44" i="51"/>
  <c r="N43" i="51"/>
  <c r="O43" i="51" s="1"/>
  <c r="M43" i="51"/>
  <c r="N41" i="51"/>
  <c r="O41" i="51" s="1"/>
  <c r="M41" i="51"/>
  <c r="N40" i="51"/>
  <c r="O40" i="51" s="1"/>
  <c r="M40" i="51"/>
  <c r="N39" i="51"/>
  <c r="O39" i="51" s="1"/>
  <c r="M39" i="51"/>
  <c r="N38" i="51"/>
  <c r="O38" i="51" s="1"/>
  <c r="M38" i="51"/>
  <c r="N37" i="51"/>
  <c r="O37" i="51" s="1"/>
  <c r="M37" i="51"/>
  <c r="N36" i="51"/>
  <c r="O36" i="51" s="1"/>
  <c r="M36" i="51"/>
  <c r="N34" i="51"/>
  <c r="O34" i="51" s="1"/>
  <c r="M34" i="51"/>
  <c r="N33" i="51"/>
  <c r="O33" i="51" s="1"/>
  <c r="M33" i="51"/>
  <c r="N32" i="51"/>
  <c r="O32" i="51" s="1"/>
  <c r="M32" i="51"/>
  <c r="N31" i="51"/>
  <c r="O31" i="51" s="1"/>
  <c r="M31" i="51"/>
  <c r="N30" i="51"/>
  <c r="O30" i="51" s="1"/>
  <c r="M30" i="51"/>
  <c r="N29" i="51"/>
  <c r="O29" i="51" s="1"/>
  <c r="M29" i="51"/>
  <c r="N28" i="51"/>
  <c r="O28" i="51" s="1"/>
  <c r="M28" i="51"/>
  <c r="N27" i="51"/>
  <c r="O27" i="51" s="1"/>
  <c r="M27" i="51"/>
  <c r="N26" i="51"/>
  <c r="O26" i="51" s="1"/>
  <c r="M26" i="51"/>
  <c r="N25" i="51"/>
  <c r="O25" i="51" s="1"/>
  <c r="N24" i="51"/>
  <c r="O24" i="51" s="1"/>
  <c r="M24" i="51"/>
  <c r="N23" i="51"/>
  <c r="O23" i="51" s="1"/>
  <c r="M23" i="51"/>
  <c r="N22" i="51"/>
  <c r="O22" i="51" s="1"/>
  <c r="M22" i="51"/>
  <c r="N21" i="51"/>
  <c r="O21" i="51" s="1"/>
  <c r="M21" i="51"/>
  <c r="N20" i="51"/>
  <c r="O20" i="51" s="1"/>
  <c r="M20" i="51"/>
  <c r="N19" i="51"/>
  <c r="O19" i="51" s="1"/>
  <c r="M19" i="51"/>
  <c r="N18" i="51"/>
  <c r="O18" i="51" s="1"/>
  <c r="M18" i="51"/>
  <c r="N17" i="51"/>
  <c r="O17" i="51" s="1"/>
  <c r="M17" i="51"/>
  <c r="N16" i="51"/>
  <c r="O16" i="51" s="1"/>
  <c r="M16" i="51"/>
  <c r="N15" i="51"/>
  <c r="O15" i="51" s="1"/>
  <c r="M15" i="51"/>
  <c r="N13" i="51"/>
  <c r="O13" i="51" s="1"/>
  <c r="M13" i="51"/>
  <c r="N12" i="51"/>
  <c r="O12" i="51" s="1"/>
  <c r="M12" i="51"/>
  <c r="N11" i="51"/>
  <c r="O11" i="51" s="1"/>
  <c r="M11" i="51"/>
  <c r="M10" i="51"/>
  <c r="M9" i="51"/>
  <c r="N31" i="50" l="1"/>
  <c r="M16" i="50" l="1"/>
  <c r="M17" i="50"/>
  <c r="M18" i="50"/>
  <c r="M19" i="50"/>
  <c r="M20" i="50"/>
  <c r="M21" i="50"/>
  <c r="M22" i="50"/>
  <c r="M23" i="50"/>
  <c r="M24" i="50"/>
  <c r="M26" i="50"/>
  <c r="M27" i="50"/>
  <c r="M28" i="50"/>
  <c r="M29" i="50"/>
  <c r="M30" i="50"/>
  <c r="M31" i="50"/>
  <c r="M32" i="50"/>
  <c r="M33" i="50"/>
  <c r="M34" i="50"/>
  <c r="M15" i="50"/>
  <c r="M10" i="50"/>
  <c r="M11" i="50"/>
  <c r="M12" i="50"/>
  <c r="M13" i="50"/>
  <c r="M9" i="50"/>
  <c r="M11" i="49" l="1"/>
  <c r="M10" i="49"/>
  <c r="M12" i="49"/>
  <c r="M13" i="49"/>
  <c r="M9" i="49"/>
  <c r="N46" i="50" l="1"/>
  <c r="O46" i="50" s="1"/>
  <c r="M46" i="50"/>
  <c r="N45" i="50"/>
  <c r="O45" i="50" s="1"/>
  <c r="M45" i="50"/>
  <c r="N44" i="50"/>
  <c r="O44" i="50" s="1"/>
  <c r="M44" i="50"/>
  <c r="N43" i="50"/>
  <c r="O43" i="50" s="1"/>
  <c r="M43" i="50"/>
  <c r="N41" i="50"/>
  <c r="O41" i="50" s="1"/>
  <c r="M41" i="50"/>
  <c r="N40" i="50"/>
  <c r="O40" i="50" s="1"/>
  <c r="M40" i="50"/>
  <c r="N39" i="50"/>
  <c r="O39" i="50" s="1"/>
  <c r="M39" i="50"/>
  <c r="N38" i="50"/>
  <c r="O38" i="50" s="1"/>
  <c r="M38" i="50"/>
  <c r="N37" i="50"/>
  <c r="O37" i="50" s="1"/>
  <c r="M37" i="50"/>
  <c r="N36" i="50"/>
  <c r="O36" i="50" s="1"/>
  <c r="M36" i="50"/>
  <c r="N34" i="50"/>
  <c r="O34" i="50" s="1"/>
  <c r="N33" i="50"/>
  <c r="O33" i="50" s="1"/>
  <c r="N32" i="50"/>
  <c r="O32" i="50" s="1"/>
  <c r="O31" i="50"/>
  <c r="N30" i="50"/>
  <c r="O30" i="50" s="1"/>
  <c r="N29" i="50"/>
  <c r="O29" i="50" s="1"/>
  <c r="N28" i="50"/>
  <c r="O28" i="50" s="1"/>
  <c r="N27" i="50"/>
  <c r="O27" i="50" s="1"/>
  <c r="N26" i="50"/>
  <c r="O26" i="50" s="1"/>
  <c r="N25" i="50"/>
  <c r="O25" i="50" s="1"/>
  <c r="N24" i="50"/>
  <c r="O24" i="50" s="1"/>
  <c r="N23" i="50"/>
  <c r="O23" i="50" s="1"/>
  <c r="N22" i="50"/>
  <c r="O22" i="50" s="1"/>
  <c r="N21" i="50"/>
  <c r="O21" i="50" s="1"/>
  <c r="N20" i="50"/>
  <c r="O20" i="50" s="1"/>
  <c r="N19" i="50"/>
  <c r="O19" i="50" s="1"/>
  <c r="N18" i="50"/>
  <c r="O18" i="50" s="1"/>
  <c r="N17" i="50"/>
  <c r="O17" i="50" s="1"/>
  <c r="N16" i="50"/>
  <c r="O16" i="50" s="1"/>
  <c r="N15" i="50"/>
  <c r="O15" i="50" s="1"/>
  <c r="N13" i="50"/>
  <c r="O13" i="50" s="1"/>
  <c r="N12" i="50"/>
  <c r="O12" i="50" s="1"/>
  <c r="N11" i="50"/>
  <c r="O11" i="50" s="1"/>
  <c r="N46" i="49" l="1"/>
  <c r="O46" i="49" s="1"/>
  <c r="M46" i="49"/>
  <c r="N45" i="49"/>
  <c r="O45" i="49" s="1"/>
  <c r="M45" i="49"/>
  <c r="N44" i="49"/>
  <c r="O44" i="49" s="1"/>
  <c r="M44" i="49"/>
  <c r="N41" i="49"/>
  <c r="O41" i="49" s="1"/>
  <c r="M41" i="49"/>
  <c r="N40" i="49"/>
  <c r="O40" i="49" s="1"/>
  <c r="M40" i="49"/>
  <c r="N39" i="49"/>
  <c r="O39" i="49" s="1"/>
  <c r="M39" i="49"/>
  <c r="N38" i="49"/>
  <c r="O38" i="49" s="1"/>
  <c r="M38" i="49"/>
  <c r="N37" i="49"/>
  <c r="O37" i="49" s="1"/>
  <c r="M37" i="49"/>
  <c r="N36" i="49"/>
  <c r="O36" i="49" s="1"/>
  <c r="M36" i="49"/>
  <c r="N34" i="49"/>
  <c r="O34" i="49" s="1"/>
  <c r="M34" i="49"/>
  <c r="N33" i="49"/>
  <c r="O33" i="49" s="1"/>
  <c r="M33" i="49"/>
  <c r="N32" i="49"/>
  <c r="O32" i="49" s="1"/>
  <c r="M32" i="49"/>
  <c r="N31" i="49"/>
  <c r="O31" i="49" s="1"/>
  <c r="M31" i="49"/>
  <c r="N30" i="49"/>
  <c r="O30" i="49" s="1"/>
  <c r="M30" i="49"/>
  <c r="N29" i="49"/>
  <c r="O29" i="49" s="1"/>
  <c r="M29" i="49"/>
  <c r="N28" i="49"/>
  <c r="O28" i="49" s="1"/>
  <c r="M28" i="49"/>
  <c r="N27" i="49"/>
  <c r="O27" i="49" s="1"/>
  <c r="M27" i="49"/>
  <c r="N26" i="49"/>
  <c r="O26" i="49" s="1"/>
  <c r="M26" i="49"/>
  <c r="N25" i="49"/>
  <c r="O25" i="49" s="1"/>
  <c r="M25" i="49"/>
  <c r="N24" i="49"/>
  <c r="O24" i="49" s="1"/>
  <c r="M24" i="49"/>
  <c r="N23" i="49"/>
  <c r="O23" i="49" s="1"/>
  <c r="M23" i="49"/>
  <c r="N22" i="49"/>
  <c r="O22" i="49" s="1"/>
  <c r="M22" i="49"/>
  <c r="N21" i="49"/>
  <c r="O21" i="49" s="1"/>
  <c r="M21" i="49"/>
  <c r="N20" i="49"/>
  <c r="O20" i="49" s="1"/>
  <c r="M20" i="49"/>
  <c r="N19" i="49"/>
  <c r="O19" i="49" s="1"/>
  <c r="M19" i="49"/>
  <c r="N18" i="49"/>
  <c r="O18" i="49" s="1"/>
  <c r="M18" i="49"/>
  <c r="N17" i="49"/>
  <c r="O17" i="49" s="1"/>
  <c r="M17" i="49"/>
  <c r="N16" i="49"/>
  <c r="O16" i="49" s="1"/>
  <c r="M16" i="49"/>
  <c r="N15" i="49"/>
  <c r="O15" i="49" s="1"/>
  <c r="M15" i="49"/>
  <c r="N13" i="49"/>
  <c r="O13" i="49" s="1"/>
  <c r="N12" i="49"/>
  <c r="O12" i="49" s="1"/>
  <c r="N11" i="49"/>
  <c r="O11" i="49" s="1"/>
  <c r="N54" i="48" l="1"/>
  <c r="O54" i="48" s="1"/>
  <c r="M54" i="48"/>
  <c r="N53" i="48"/>
  <c r="O53" i="48" s="1"/>
  <c r="M53" i="48"/>
  <c r="N52" i="48"/>
  <c r="O52" i="48" s="1"/>
  <c r="M52" i="48"/>
  <c r="N51" i="48"/>
  <c r="O51" i="48" s="1"/>
  <c r="M51" i="48"/>
  <c r="N50" i="48"/>
  <c r="O50" i="48" s="1"/>
  <c r="M50" i="48"/>
  <c r="N49" i="48"/>
  <c r="O49" i="48" s="1"/>
  <c r="M49" i="48"/>
  <c r="N48" i="48"/>
  <c r="O48" i="48" s="1"/>
  <c r="M48" i="48"/>
  <c r="N47" i="48"/>
  <c r="O47" i="48" s="1"/>
  <c r="M47" i="48"/>
  <c r="N46" i="48"/>
  <c r="O46" i="48" s="1"/>
  <c r="M46" i="48"/>
  <c r="N45" i="48"/>
  <c r="O45" i="48" s="1"/>
  <c r="M45" i="48"/>
  <c r="N44" i="48"/>
  <c r="O44" i="48" s="1"/>
  <c r="M44" i="48"/>
  <c r="N43" i="48"/>
  <c r="O43" i="48" s="1"/>
  <c r="M43" i="48"/>
  <c r="N42" i="48"/>
  <c r="O42" i="48" s="1"/>
  <c r="M42" i="48"/>
  <c r="N41" i="48"/>
  <c r="O41" i="48" s="1"/>
  <c r="M41" i="48"/>
  <c r="N40" i="48"/>
  <c r="O40" i="48" s="1"/>
  <c r="M40" i="48"/>
  <c r="N39" i="48"/>
  <c r="O39" i="48" s="1"/>
  <c r="M39" i="48"/>
  <c r="N38" i="48"/>
  <c r="O38" i="48" s="1"/>
  <c r="M38" i="48"/>
  <c r="N37" i="48"/>
  <c r="O37" i="48" s="1"/>
  <c r="M37" i="48"/>
  <c r="N35" i="48"/>
  <c r="O35" i="48" s="1"/>
  <c r="M35" i="48"/>
  <c r="N34" i="48"/>
  <c r="O34" i="48" s="1"/>
  <c r="M34" i="48"/>
  <c r="N33" i="48"/>
  <c r="O33" i="48" s="1"/>
  <c r="M33" i="48"/>
  <c r="N31" i="48"/>
  <c r="O31" i="48" s="1"/>
  <c r="M31" i="48"/>
  <c r="N30" i="48"/>
  <c r="O30" i="48" s="1"/>
  <c r="M30" i="48"/>
  <c r="N28" i="48"/>
  <c r="O28" i="48" s="1"/>
  <c r="M28" i="48"/>
  <c r="N27" i="48"/>
  <c r="O27" i="48" s="1"/>
  <c r="M27" i="48"/>
  <c r="N26" i="48"/>
  <c r="O26" i="48" s="1"/>
  <c r="M26" i="48"/>
  <c r="N25" i="48"/>
  <c r="O25" i="48" s="1"/>
  <c r="M25" i="48"/>
  <c r="N23" i="48"/>
  <c r="O23" i="48" s="1"/>
  <c r="M23" i="48"/>
  <c r="N22" i="48"/>
  <c r="O22" i="48" s="1"/>
  <c r="M22" i="48"/>
  <c r="N21" i="48"/>
  <c r="O21" i="48" s="1"/>
  <c r="M21" i="48"/>
  <c r="N20" i="48"/>
  <c r="O20" i="48" s="1"/>
  <c r="M20" i="48"/>
  <c r="N19" i="48"/>
  <c r="O19" i="48" s="1"/>
  <c r="M19" i="48"/>
  <c r="N18" i="48"/>
  <c r="O18" i="48" s="1"/>
  <c r="M18" i="48"/>
  <c r="N17" i="48"/>
  <c r="O17" i="48" s="1"/>
  <c r="M17" i="48"/>
  <c r="N16" i="48"/>
  <c r="O16" i="48" s="1"/>
  <c r="M16" i="48"/>
  <c r="N15" i="48"/>
  <c r="O15" i="48" s="1"/>
  <c r="M15" i="48"/>
  <c r="N14" i="48"/>
  <c r="O14" i="48" s="1"/>
  <c r="M14" i="48"/>
  <c r="N12" i="48"/>
  <c r="O12" i="48" s="1"/>
  <c r="N11" i="48"/>
  <c r="O11" i="48" s="1"/>
  <c r="M11" i="48"/>
  <c r="N10" i="48"/>
  <c r="O10" i="48" s="1"/>
  <c r="N9" i="48"/>
  <c r="O9" i="48" s="1"/>
  <c r="M9" i="48"/>
  <c r="N54" i="47"/>
  <c r="O54" i="47" s="1"/>
  <c r="M54" i="47"/>
  <c r="N53" i="47"/>
  <c r="O53" i="47" s="1"/>
  <c r="M53" i="47"/>
  <c r="N52" i="47"/>
  <c r="O52" i="47" s="1"/>
  <c r="M52" i="47"/>
  <c r="N51" i="47"/>
  <c r="O51" i="47" s="1"/>
  <c r="M51" i="47"/>
  <c r="N50" i="47"/>
  <c r="O50" i="47" s="1"/>
  <c r="M50" i="47"/>
  <c r="N49" i="47"/>
  <c r="O49" i="47" s="1"/>
  <c r="M49" i="47"/>
  <c r="N48" i="47"/>
  <c r="O48" i="47" s="1"/>
  <c r="M48" i="47"/>
  <c r="N47" i="47"/>
  <c r="O47" i="47" s="1"/>
  <c r="M47" i="47"/>
  <c r="N46" i="47"/>
  <c r="O46" i="47" s="1"/>
  <c r="M46" i="47"/>
  <c r="N45" i="47"/>
  <c r="O45" i="47" s="1"/>
  <c r="M45" i="47"/>
  <c r="N44" i="47"/>
  <c r="O44" i="47" s="1"/>
  <c r="M44" i="47"/>
  <c r="N43" i="47"/>
  <c r="O43" i="47" s="1"/>
  <c r="M43" i="47"/>
  <c r="N42" i="47"/>
  <c r="O42" i="47" s="1"/>
  <c r="M42" i="47"/>
  <c r="N41" i="47"/>
  <c r="O41" i="47" s="1"/>
  <c r="M41" i="47"/>
  <c r="N40" i="47"/>
  <c r="O40" i="47" s="1"/>
  <c r="M40" i="47"/>
  <c r="N39" i="47"/>
  <c r="O39" i="47" s="1"/>
  <c r="M39" i="47"/>
  <c r="N38" i="47"/>
  <c r="O38" i="47" s="1"/>
  <c r="M38" i="47"/>
  <c r="N37" i="47"/>
  <c r="O37" i="47" s="1"/>
  <c r="M37" i="47"/>
  <c r="N35" i="47"/>
  <c r="O35" i="47" s="1"/>
  <c r="M35" i="47"/>
  <c r="N34" i="47"/>
  <c r="O34" i="47" s="1"/>
  <c r="M34" i="47"/>
  <c r="N33" i="47"/>
  <c r="O33" i="47" s="1"/>
  <c r="M33" i="47"/>
  <c r="N31" i="47"/>
  <c r="O31" i="47" s="1"/>
  <c r="M31" i="47"/>
  <c r="N30" i="47"/>
  <c r="O30" i="47" s="1"/>
  <c r="M30" i="47"/>
  <c r="N28" i="47"/>
  <c r="O28" i="47" s="1"/>
  <c r="M28" i="47"/>
  <c r="N27" i="47"/>
  <c r="O27" i="47" s="1"/>
  <c r="M27" i="47"/>
  <c r="N26" i="47"/>
  <c r="O26" i="47" s="1"/>
  <c r="M26" i="47"/>
  <c r="N25" i="47"/>
  <c r="O25" i="47" s="1"/>
  <c r="M25" i="47"/>
  <c r="N23" i="47"/>
  <c r="O23" i="47" s="1"/>
  <c r="M23" i="47"/>
  <c r="N22" i="47"/>
  <c r="O22" i="47" s="1"/>
  <c r="M22" i="47"/>
  <c r="N21" i="47"/>
  <c r="O21" i="47" s="1"/>
  <c r="M21" i="47"/>
  <c r="N20" i="47"/>
  <c r="O20" i="47" s="1"/>
  <c r="M20" i="47"/>
  <c r="N19" i="47"/>
  <c r="O19" i="47" s="1"/>
  <c r="M19" i="47"/>
  <c r="N18" i="47"/>
  <c r="O18" i="47" s="1"/>
  <c r="M18" i="47"/>
  <c r="N17" i="47"/>
  <c r="O17" i="47" s="1"/>
  <c r="M17" i="47"/>
  <c r="N16" i="47"/>
  <c r="O16" i="47" s="1"/>
  <c r="M16" i="47"/>
  <c r="N15" i="47"/>
  <c r="O15" i="47" s="1"/>
  <c r="M15" i="47"/>
  <c r="N14" i="47"/>
  <c r="O14" i="47" s="1"/>
  <c r="M14" i="47"/>
  <c r="N12" i="47"/>
  <c r="O12" i="47" s="1"/>
  <c r="N11" i="47"/>
  <c r="O11" i="47" s="1"/>
  <c r="M11" i="47"/>
  <c r="N10" i="47"/>
  <c r="O10" i="47" s="1"/>
  <c r="N9" i="47"/>
  <c r="O9" i="47" s="1"/>
  <c r="M9" i="47"/>
  <c r="N54" i="46" l="1"/>
  <c r="O54" i="46" s="1"/>
  <c r="M54" i="46"/>
  <c r="N53" i="46"/>
  <c r="O53" i="46" s="1"/>
  <c r="M53" i="46"/>
  <c r="N52" i="46"/>
  <c r="O52" i="46" s="1"/>
  <c r="M52" i="46"/>
  <c r="N51" i="46"/>
  <c r="O51" i="46" s="1"/>
  <c r="M51" i="46"/>
  <c r="N50" i="46"/>
  <c r="O50" i="46" s="1"/>
  <c r="M50" i="46"/>
  <c r="N49" i="46"/>
  <c r="O49" i="46" s="1"/>
  <c r="M49" i="46"/>
  <c r="N48" i="46"/>
  <c r="O48" i="46" s="1"/>
  <c r="M48" i="46"/>
  <c r="N47" i="46"/>
  <c r="O47" i="46" s="1"/>
  <c r="M47" i="46"/>
  <c r="N46" i="46"/>
  <c r="O46" i="46" s="1"/>
  <c r="M46" i="46"/>
  <c r="N45" i="46"/>
  <c r="O45" i="46" s="1"/>
  <c r="M45" i="46"/>
  <c r="N44" i="46"/>
  <c r="O44" i="46" s="1"/>
  <c r="M44" i="46"/>
  <c r="N43" i="46"/>
  <c r="O43" i="46" s="1"/>
  <c r="M43" i="46"/>
  <c r="N42" i="46"/>
  <c r="O42" i="46" s="1"/>
  <c r="M42" i="46"/>
  <c r="N41" i="46"/>
  <c r="O41" i="46" s="1"/>
  <c r="M41" i="46"/>
  <c r="N40" i="46"/>
  <c r="O40" i="46" s="1"/>
  <c r="M40" i="46"/>
  <c r="N39" i="46"/>
  <c r="O39" i="46" s="1"/>
  <c r="M39" i="46"/>
  <c r="N38" i="46"/>
  <c r="O38" i="46" s="1"/>
  <c r="M38" i="46"/>
  <c r="N37" i="46"/>
  <c r="O37" i="46" s="1"/>
  <c r="M37" i="46"/>
  <c r="N35" i="46"/>
  <c r="O35" i="46" s="1"/>
  <c r="M35" i="46"/>
  <c r="N34" i="46"/>
  <c r="O34" i="46" s="1"/>
  <c r="M34" i="46"/>
  <c r="N33" i="46"/>
  <c r="O33" i="46" s="1"/>
  <c r="M33" i="46"/>
  <c r="N31" i="46"/>
  <c r="O31" i="46" s="1"/>
  <c r="M31" i="46"/>
  <c r="N30" i="46"/>
  <c r="O30" i="46" s="1"/>
  <c r="M30" i="46"/>
  <c r="N28" i="46"/>
  <c r="O28" i="46" s="1"/>
  <c r="M28" i="46"/>
  <c r="N27" i="46"/>
  <c r="O27" i="46" s="1"/>
  <c r="M27" i="46"/>
  <c r="N26" i="46"/>
  <c r="O26" i="46" s="1"/>
  <c r="M26" i="46"/>
  <c r="N25" i="46"/>
  <c r="O25" i="46" s="1"/>
  <c r="M25" i="46"/>
  <c r="N23" i="46"/>
  <c r="O23" i="46" s="1"/>
  <c r="M23" i="46"/>
  <c r="N22" i="46"/>
  <c r="O22" i="46" s="1"/>
  <c r="M22" i="46"/>
  <c r="N21" i="46"/>
  <c r="O21" i="46" s="1"/>
  <c r="M21" i="46"/>
  <c r="N20" i="46"/>
  <c r="O20" i="46" s="1"/>
  <c r="M20" i="46"/>
  <c r="N19" i="46"/>
  <c r="O19" i="46" s="1"/>
  <c r="M19" i="46"/>
  <c r="N18" i="46"/>
  <c r="O18" i="46" s="1"/>
  <c r="M18" i="46"/>
  <c r="N17" i="46"/>
  <c r="O17" i="46" s="1"/>
  <c r="M17" i="46"/>
  <c r="N16" i="46"/>
  <c r="O16" i="46" s="1"/>
  <c r="M16" i="46"/>
  <c r="N15" i="46"/>
  <c r="O15" i="46" s="1"/>
  <c r="M15" i="46"/>
  <c r="N14" i="46"/>
  <c r="O14" i="46" s="1"/>
  <c r="M14" i="46"/>
  <c r="N12" i="46"/>
  <c r="O12" i="46" s="1"/>
  <c r="N11" i="46"/>
  <c r="O11" i="46" s="1"/>
  <c r="M11" i="46"/>
  <c r="N10" i="46"/>
  <c r="O10" i="46" s="1"/>
  <c r="N9" i="46"/>
  <c r="O9" i="46" s="1"/>
  <c r="M9" i="46"/>
  <c r="N54" i="45" l="1"/>
  <c r="O54" i="45" s="1"/>
  <c r="M54" i="45"/>
  <c r="N53" i="45"/>
  <c r="O53" i="45" s="1"/>
  <c r="M53" i="45"/>
  <c r="N52" i="45"/>
  <c r="O52" i="45" s="1"/>
  <c r="M52" i="45"/>
  <c r="N51" i="45"/>
  <c r="O51" i="45" s="1"/>
  <c r="M51" i="45"/>
  <c r="N50" i="45"/>
  <c r="O50" i="45" s="1"/>
  <c r="M50" i="45"/>
  <c r="N49" i="45"/>
  <c r="O49" i="45" s="1"/>
  <c r="M49" i="45"/>
  <c r="N48" i="45"/>
  <c r="O48" i="45" s="1"/>
  <c r="M48" i="45"/>
  <c r="N47" i="45"/>
  <c r="O47" i="45" s="1"/>
  <c r="M47" i="45"/>
  <c r="N46" i="45"/>
  <c r="O46" i="45" s="1"/>
  <c r="M46" i="45"/>
  <c r="N45" i="45"/>
  <c r="O45" i="45" s="1"/>
  <c r="M45" i="45"/>
  <c r="N44" i="45"/>
  <c r="O44" i="45" s="1"/>
  <c r="M44" i="45"/>
  <c r="N43" i="45"/>
  <c r="O43" i="45" s="1"/>
  <c r="M43" i="45"/>
  <c r="N42" i="45"/>
  <c r="O42" i="45" s="1"/>
  <c r="M42" i="45"/>
  <c r="N41" i="45"/>
  <c r="O41" i="45" s="1"/>
  <c r="M41" i="45"/>
  <c r="N40" i="45"/>
  <c r="O40" i="45" s="1"/>
  <c r="M40" i="45"/>
  <c r="N39" i="45"/>
  <c r="O39" i="45" s="1"/>
  <c r="M39" i="45"/>
  <c r="N38" i="45"/>
  <c r="O38" i="45" s="1"/>
  <c r="M38" i="45"/>
  <c r="N37" i="45"/>
  <c r="O37" i="45" s="1"/>
  <c r="M37" i="45"/>
  <c r="N35" i="45"/>
  <c r="O35" i="45" s="1"/>
  <c r="M35" i="45"/>
  <c r="N34" i="45"/>
  <c r="O34" i="45" s="1"/>
  <c r="M34" i="45"/>
  <c r="N33" i="45"/>
  <c r="O33" i="45" s="1"/>
  <c r="M33" i="45"/>
  <c r="N31" i="45"/>
  <c r="O31" i="45" s="1"/>
  <c r="M31" i="45"/>
  <c r="N30" i="45"/>
  <c r="O30" i="45" s="1"/>
  <c r="M30" i="45"/>
  <c r="N28" i="45"/>
  <c r="O28" i="45" s="1"/>
  <c r="M28" i="45"/>
  <c r="N27" i="45"/>
  <c r="O27" i="45" s="1"/>
  <c r="M27" i="45"/>
  <c r="N26" i="45"/>
  <c r="O26" i="45" s="1"/>
  <c r="M26" i="45"/>
  <c r="N25" i="45"/>
  <c r="O25" i="45" s="1"/>
  <c r="M25" i="45"/>
  <c r="N23" i="45"/>
  <c r="O23" i="45" s="1"/>
  <c r="M23" i="45"/>
  <c r="N22" i="45"/>
  <c r="O22" i="45" s="1"/>
  <c r="M22" i="45"/>
  <c r="N21" i="45"/>
  <c r="O21" i="45" s="1"/>
  <c r="M21" i="45"/>
  <c r="N20" i="45"/>
  <c r="O20" i="45" s="1"/>
  <c r="M20" i="45"/>
  <c r="N19" i="45"/>
  <c r="O19" i="45" s="1"/>
  <c r="M19" i="45"/>
  <c r="N18" i="45"/>
  <c r="O18" i="45" s="1"/>
  <c r="M18" i="45"/>
  <c r="N17" i="45"/>
  <c r="O17" i="45" s="1"/>
  <c r="M17" i="45"/>
  <c r="N16" i="45"/>
  <c r="O16" i="45" s="1"/>
  <c r="M16" i="45"/>
  <c r="N15" i="45"/>
  <c r="O15" i="45" s="1"/>
  <c r="M15" i="45"/>
  <c r="N14" i="45"/>
  <c r="O14" i="45" s="1"/>
  <c r="M14" i="45"/>
  <c r="N12" i="45"/>
  <c r="O12" i="45" s="1"/>
  <c r="N11" i="45"/>
  <c r="O11" i="45" s="1"/>
  <c r="M11" i="45"/>
  <c r="N10" i="45"/>
  <c r="O10" i="45" s="1"/>
  <c r="N9" i="45"/>
  <c r="O9" i="45" s="1"/>
  <c r="M9" i="45"/>
  <c r="N58" i="44" l="1"/>
  <c r="O58" i="44" s="1"/>
  <c r="M58" i="44"/>
  <c r="N57" i="44"/>
  <c r="O57" i="44" s="1"/>
  <c r="N8" i="39"/>
  <c r="N50" i="43"/>
  <c r="N51" i="43"/>
  <c r="N52" i="43"/>
  <c r="N53" i="43"/>
  <c r="N54" i="43"/>
  <c r="N49" i="43"/>
  <c r="M57" i="44" l="1"/>
  <c r="M46" i="43"/>
  <c r="M47" i="43"/>
  <c r="M48" i="43"/>
  <c r="M49" i="43"/>
  <c r="M50" i="43"/>
  <c r="M51" i="43"/>
  <c r="M52" i="43"/>
  <c r="M53" i="43"/>
  <c r="M54" i="43"/>
  <c r="M41" i="42"/>
  <c r="M42" i="42"/>
  <c r="M43" i="42"/>
  <c r="M44" i="42"/>
  <c r="M45" i="42"/>
  <c r="M46" i="42"/>
  <c r="M45" i="43"/>
  <c r="M48" i="44"/>
  <c r="M49" i="44"/>
  <c r="M50" i="44"/>
  <c r="M51" i="44"/>
  <c r="M52" i="44"/>
  <c r="M53" i="44"/>
  <c r="M54" i="44"/>
  <c r="M55" i="44"/>
  <c r="M56" i="44"/>
  <c r="M47" i="44"/>
  <c r="N33" i="42"/>
  <c r="O33" i="42" s="1"/>
  <c r="M33" i="42"/>
  <c r="N37" i="43"/>
  <c r="O37" i="43" s="1"/>
  <c r="M37" i="43"/>
  <c r="N38" i="44"/>
  <c r="O38" i="44" s="1"/>
  <c r="M38" i="44"/>
  <c r="N36" i="43"/>
  <c r="O36" i="43" s="1"/>
  <c r="M36" i="43"/>
  <c r="N37" i="44"/>
  <c r="O37" i="44" s="1"/>
  <c r="M37" i="44"/>
  <c r="N35" i="43"/>
  <c r="O35" i="43" s="1"/>
  <c r="M35" i="43"/>
  <c r="N31" i="40"/>
  <c r="O31" i="40" s="1"/>
  <c r="M31" i="40"/>
  <c r="N31" i="41"/>
  <c r="O31" i="41" s="1"/>
  <c r="M31" i="41"/>
  <c r="N35" i="44"/>
  <c r="O35" i="44" s="1"/>
  <c r="M35" i="44"/>
  <c r="N33" i="43"/>
  <c r="O33" i="43" s="1"/>
  <c r="M33" i="43"/>
  <c r="N51" i="44" l="1"/>
  <c r="O51" i="44" s="1"/>
  <c r="N52" i="44"/>
  <c r="O52" i="44" s="1"/>
  <c r="N53" i="44"/>
  <c r="O53" i="44" s="1"/>
  <c r="N54" i="44"/>
  <c r="O54" i="44" s="1"/>
  <c r="N55" i="44"/>
  <c r="O55" i="44" s="1"/>
  <c r="N56" i="44"/>
  <c r="O56" i="44" s="1"/>
  <c r="N50" i="44" l="1"/>
  <c r="O50" i="44" s="1"/>
  <c r="N49" i="44"/>
  <c r="O49" i="44" s="1"/>
  <c r="N48" i="44"/>
  <c r="O48" i="44" s="1"/>
  <c r="N47" i="44"/>
  <c r="O47" i="44" s="1"/>
  <c r="N46" i="44"/>
  <c r="O46" i="44" s="1"/>
  <c r="M46" i="44"/>
  <c r="N45" i="44"/>
  <c r="O45" i="44" s="1"/>
  <c r="M45" i="44"/>
  <c r="N44" i="44"/>
  <c r="O44" i="44" s="1"/>
  <c r="M44" i="44"/>
  <c r="N43" i="44"/>
  <c r="O43" i="44" s="1"/>
  <c r="M43" i="44"/>
  <c r="N42" i="44"/>
  <c r="O42" i="44" s="1"/>
  <c r="M42" i="44"/>
  <c r="N41" i="44"/>
  <c r="O41" i="44" s="1"/>
  <c r="M41" i="44"/>
  <c r="N39" i="44"/>
  <c r="O39" i="44" s="1"/>
  <c r="M39" i="44"/>
  <c r="N34" i="44"/>
  <c r="O34" i="44" s="1"/>
  <c r="M34" i="44"/>
  <c r="N32" i="44"/>
  <c r="O32" i="44" s="1"/>
  <c r="M32" i="44"/>
  <c r="N31" i="44"/>
  <c r="O31" i="44" s="1"/>
  <c r="M31" i="44"/>
  <c r="N30" i="44"/>
  <c r="O30" i="44" s="1"/>
  <c r="M30" i="44"/>
  <c r="N29" i="44"/>
  <c r="O29" i="44" s="1"/>
  <c r="M29" i="44"/>
  <c r="N27" i="44"/>
  <c r="O27" i="44" s="1"/>
  <c r="M27" i="44"/>
  <c r="N26" i="44"/>
  <c r="O26" i="44" s="1"/>
  <c r="M26" i="44"/>
  <c r="N25" i="44"/>
  <c r="O25" i="44" s="1"/>
  <c r="M25" i="44"/>
  <c r="N24" i="44"/>
  <c r="O24" i="44" s="1"/>
  <c r="M24" i="44"/>
  <c r="N23" i="44"/>
  <c r="O23" i="44" s="1"/>
  <c r="M23" i="44"/>
  <c r="N22" i="44"/>
  <c r="O22" i="44" s="1"/>
  <c r="M22" i="44"/>
  <c r="N21" i="44"/>
  <c r="O21" i="44" s="1"/>
  <c r="M21" i="44"/>
  <c r="N20" i="44"/>
  <c r="O20" i="44" s="1"/>
  <c r="M20" i="44"/>
  <c r="N19" i="44"/>
  <c r="O19" i="44" s="1"/>
  <c r="M19" i="44"/>
  <c r="N18" i="44"/>
  <c r="O18" i="44" s="1"/>
  <c r="M18" i="44"/>
  <c r="N16" i="44"/>
  <c r="O16" i="44" s="1"/>
  <c r="N15" i="44"/>
  <c r="O15" i="44" s="1"/>
  <c r="M15" i="44"/>
  <c r="N14" i="44"/>
  <c r="O14" i="44" s="1"/>
  <c r="N13" i="44"/>
  <c r="O13" i="44" s="1"/>
  <c r="M13" i="44"/>
  <c r="N11" i="44"/>
  <c r="O11" i="44" s="1"/>
  <c r="M11" i="44"/>
  <c r="N10" i="44"/>
  <c r="O10" i="44" s="1"/>
  <c r="M10" i="44"/>
  <c r="N9" i="44"/>
  <c r="O9" i="44" s="1"/>
  <c r="M9" i="44"/>
  <c r="M43" i="41" l="1"/>
  <c r="M44" i="41"/>
  <c r="M45" i="41"/>
  <c r="M46" i="41"/>
  <c r="M47" i="41"/>
  <c r="N47" i="41"/>
  <c r="O47" i="41" s="1"/>
  <c r="N46" i="41"/>
  <c r="O46" i="41" s="1"/>
  <c r="N45" i="40"/>
  <c r="O45" i="40" s="1"/>
  <c r="M42" i="40"/>
  <c r="M42" i="41"/>
  <c r="N42" i="32"/>
  <c r="O42" i="32"/>
  <c r="N41" i="32"/>
  <c r="O41" i="32"/>
  <c r="N14" i="33"/>
  <c r="O14" i="33" s="1"/>
  <c r="N14" i="32"/>
  <c r="O14" i="32" s="1"/>
  <c r="N14" i="31"/>
  <c r="O14" i="31" s="1"/>
  <c r="M13" i="31"/>
  <c r="M14" i="31"/>
  <c r="M13" i="32"/>
  <c r="M14" i="32"/>
  <c r="M13" i="33"/>
  <c r="M14" i="33"/>
  <c r="M13" i="34"/>
  <c r="M14" i="34"/>
  <c r="M13" i="35"/>
  <c r="M14" i="35"/>
  <c r="M11" i="36"/>
  <c r="M12" i="36"/>
  <c r="M11" i="38"/>
  <c r="M12" i="38"/>
  <c r="M11" i="37"/>
  <c r="M12" i="37"/>
  <c r="M11" i="39"/>
  <c r="M12" i="39"/>
  <c r="N12" i="36"/>
  <c r="N14" i="35"/>
  <c r="M16" i="43"/>
  <c r="O54" i="43"/>
  <c r="N37" i="33"/>
  <c r="O37" i="33" s="1"/>
  <c r="N39" i="33"/>
  <c r="O39" i="33" s="1"/>
  <c r="N40" i="33"/>
  <c r="O40" i="33" s="1"/>
  <c r="N41" i="33"/>
  <c r="O41" i="33" s="1"/>
  <c r="N42" i="33"/>
  <c r="O42" i="33"/>
  <c r="N34" i="38"/>
  <c r="O34" i="38" s="1"/>
  <c r="N36" i="38"/>
  <c r="O36" i="38" s="1"/>
  <c r="N37" i="38"/>
  <c r="O37" i="38" s="1"/>
  <c r="N38" i="38"/>
  <c r="O38" i="38"/>
  <c r="N39" i="38"/>
  <c r="O39" i="38" s="1"/>
  <c r="N40" i="38"/>
  <c r="O40" i="38" s="1"/>
  <c r="N41" i="38"/>
  <c r="O41" i="38" s="1"/>
  <c r="N31" i="38"/>
  <c r="O31" i="38"/>
  <c r="N30" i="38"/>
  <c r="O30" i="38" s="1"/>
  <c r="N34" i="36"/>
  <c r="O34" i="36" s="1"/>
  <c r="N36" i="36"/>
  <c r="O36" i="36" s="1"/>
  <c r="N37" i="36"/>
  <c r="O37" i="36"/>
  <c r="N38" i="36"/>
  <c r="O38" i="36" s="1"/>
  <c r="N39" i="36"/>
  <c r="O39" i="36" s="1"/>
  <c r="N40" i="36"/>
  <c r="O40" i="36" s="1"/>
  <c r="N31" i="36"/>
  <c r="O31" i="36"/>
  <c r="N30" i="36"/>
  <c r="O30" i="36" s="1"/>
  <c r="N36" i="35"/>
  <c r="O36" i="35" s="1"/>
  <c r="N38" i="35"/>
  <c r="O38" i="35" s="1"/>
  <c r="N39" i="35"/>
  <c r="O39" i="35"/>
  <c r="N40" i="35"/>
  <c r="O40" i="35" s="1"/>
  <c r="N41" i="35"/>
  <c r="O41" i="35" s="1"/>
  <c r="N42" i="35"/>
  <c r="O42" i="35" s="1"/>
  <c r="O43" i="35"/>
  <c r="N33" i="35"/>
  <c r="O33" i="35" s="1"/>
  <c r="N32" i="35"/>
  <c r="O32" i="35" s="1"/>
  <c r="N37" i="34"/>
  <c r="O37" i="34" s="1"/>
  <c r="N39" i="34"/>
  <c r="O39" i="34" s="1"/>
  <c r="N40" i="34"/>
  <c r="O40" i="34" s="1"/>
  <c r="N41" i="34"/>
  <c r="O41" i="34" s="1"/>
  <c r="N42" i="34"/>
  <c r="O42" i="34" s="1"/>
  <c r="N36" i="34"/>
  <c r="O36" i="34" s="1"/>
  <c r="N34" i="34"/>
  <c r="O34" i="34" s="1"/>
  <c r="N33" i="34"/>
  <c r="O33" i="34" s="1"/>
  <c r="N32" i="34"/>
  <c r="O32" i="34" s="1"/>
  <c r="N33" i="33"/>
  <c r="O33" i="33" s="1"/>
  <c r="N34" i="33"/>
  <c r="O34" i="33" s="1"/>
  <c r="N32" i="33"/>
  <c r="O32" i="33" s="1"/>
  <c r="N28" i="37"/>
  <c r="O28" i="37" s="1"/>
  <c r="N27" i="37"/>
  <c r="O27" i="37" s="1"/>
  <c r="N26" i="37"/>
  <c r="O26" i="37" s="1"/>
  <c r="N25" i="37"/>
  <c r="O25" i="37" s="1"/>
  <c r="N28" i="38"/>
  <c r="O28" i="38" s="1"/>
  <c r="N27" i="38"/>
  <c r="O27" i="38" s="1"/>
  <c r="N26" i="38"/>
  <c r="O26" i="38" s="1"/>
  <c r="N25" i="38"/>
  <c r="O25" i="38"/>
  <c r="N28" i="36"/>
  <c r="O28" i="36" s="1"/>
  <c r="N27" i="36"/>
  <c r="O27" i="36" s="1"/>
  <c r="N26" i="36"/>
  <c r="O26" i="36" s="1"/>
  <c r="N25" i="36"/>
  <c r="O25" i="36" s="1"/>
  <c r="N30" i="35"/>
  <c r="O30" i="35" s="1"/>
  <c r="N29" i="35"/>
  <c r="O29" i="35" s="1"/>
  <c r="N28" i="35"/>
  <c r="O28" i="35" s="1"/>
  <c r="N27" i="35"/>
  <c r="O27" i="35"/>
  <c r="N30" i="34"/>
  <c r="O30" i="34" s="1"/>
  <c r="N29" i="34"/>
  <c r="O29" i="34" s="1"/>
  <c r="N28" i="34"/>
  <c r="O28" i="34" s="1"/>
  <c r="N27" i="34"/>
  <c r="O27" i="34" s="1"/>
  <c r="N28" i="33"/>
  <c r="O28" i="33" s="1"/>
  <c r="N29" i="33"/>
  <c r="O29" i="33" s="1"/>
  <c r="N30" i="33"/>
  <c r="O30" i="33" s="1"/>
  <c r="N27" i="33"/>
  <c r="O27" i="33" s="1"/>
  <c r="N25" i="33"/>
  <c r="O25" i="33" s="1"/>
  <c r="N24" i="33"/>
  <c r="O24" i="33" s="1"/>
  <c r="N23" i="33"/>
  <c r="O23" i="33" s="1"/>
  <c r="N22" i="33"/>
  <c r="N21" i="33"/>
  <c r="O21" i="33" s="1"/>
  <c r="N20" i="33"/>
  <c r="O20" i="33" s="1"/>
  <c r="N19" i="33"/>
  <c r="O19" i="33" s="1"/>
  <c r="N18" i="33"/>
  <c r="O18" i="33" s="1"/>
  <c r="N17" i="33"/>
  <c r="N16" i="33"/>
  <c r="O16" i="33" s="1"/>
  <c r="N25" i="34"/>
  <c r="O25" i="34" s="1"/>
  <c r="N24" i="34"/>
  <c r="O24" i="34" s="1"/>
  <c r="N23" i="34"/>
  <c r="O23" i="34"/>
  <c r="N22" i="34"/>
  <c r="O22" i="34" s="1"/>
  <c r="N21" i="34"/>
  <c r="O21" i="34"/>
  <c r="N20" i="34"/>
  <c r="O20" i="34" s="1"/>
  <c r="N19" i="34"/>
  <c r="O19" i="34"/>
  <c r="N18" i="34"/>
  <c r="O18" i="34" s="1"/>
  <c r="N17" i="34"/>
  <c r="O17" i="34"/>
  <c r="N16" i="34"/>
  <c r="N25" i="35"/>
  <c r="N24" i="35"/>
  <c r="O24" i="35"/>
  <c r="N23" i="35"/>
  <c r="O23" i="35" s="1"/>
  <c r="N22" i="35"/>
  <c r="O22" i="35" s="1"/>
  <c r="N21" i="35"/>
  <c r="O21" i="35" s="1"/>
  <c r="N20" i="35"/>
  <c r="O20" i="35" s="1"/>
  <c r="N19" i="35"/>
  <c r="N18" i="35"/>
  <c r="O18" i="35" s="1"/>
  <c r="N17" i="35"/>
  <c r="O17" i="35"/>
  <c r="N16" i="35"/>
  <c r="N23" i="36"/>
  <c r="O23" i="36" s="1"/>
  <c r="N22" i="36"/>
  <c r="O22" i="36" s="1"/>
  <c r="N21" i="36"/>
  <c r="O21" i="36" s="1"/>
  <c r="N20" i="36"/>
  <c r="O20" i="36" s="1"/>
  <c r="N19" i="36"/>
  <c r="N18" i="36"/>
  <c r="O18" i="36"/>
  <c r="N17" i="36"/>
  <c r="O17" i="36" s="1"/>
  <c r="N16" i="36"/>
  <c r="O16" i="36"/>
  <c r="N15" i="36"/>
  <c r="N14" i="36"/>
  <c r="O14" i="36" s="1"/>
  <c r="N23" i="38"/>
  <c r="O23" i="38" s="1"/>
  <c r="N22" i="38"/>
  <c r="O22" i="38" s="1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O8" i="38"/>
  <c r="O12" i="36"/>
  <c r="O8" i="36"/>
  <c r="O14" i="35"/>
  <c r="O10" i="35"/>
  <c r="O10" i="34"/>
  <c r="O8" i="34"/>
  <c r="O10" i="33"/>
  <c r="O19" i="36"/>
  <c r="O15" i="36"/>
  <c r="O25" i="35"/>
  <c r="O19" i="35"/>
  <c r="O16" i="35"/>
  <c r="O16" i="34"/>
  <c r="O22" i="33"/>
  <c r="O17" i="33"/>
  <c r="N39" i="43"/>
  <c r="O39" i="43" s="1"/>
  <c r="N40" i="43"/>
  <c r="O40" i="43" s="1"/>
  <c r="N41" i="43"/>
  <c r="O41" i="43" s="1"/>
  <c r="N42" i="43"/>
  <c r="O42" i="43" s="1"/>
  <c r="N43" i="43"/>
  <c r="O43" i="43" s="1"/>
  <c r="N44" i="43"/>
  <c r="O44" i="43" s="1"/>
  <c r="N45" i="43"/>
  <c r="O45" i="43" s="1"/>
  <c r="N46" i="43"/>
  <c r="O46" i="43" s="1"/>
  <c r="N47" i="43"/>
  <c r="O47" i="43" s="1"/>
  <c r="N48" i="43"/>
  <c r="O48" i="43" s="1"/>
  <c r="O49" i="43"/>
  <c r="O50" i="43"/>
  <c r="O51" i="43"/>
  <c r="O52" i="43"/>
  <c r="O53" i="43"/>
  <c r="N32" i="43"/>
  <c r="O32" i="43" s="1"/>
  <c r="N28" i="43"/>
  <c r="O28" i="43" s="1"/>
  <c r="N29" i="43"/>
  <c r="O29" i="43" s="1"/>
  <c r="N30" i="43"/>
  <c r="O30" i="43" s="1"/>
  <c r="N27" i="43"/>
  <c r="O27" i="43" s="1"/>
  <c r="N17" i="43"/>
  <c r="O17" i="43" s="1"/>
  <c r="N18" i="43"/>
  <c r="O18" i="43" s="1"/>
  <c r="N19" i="43"/>
  <c r="O19" i="43" s="1"/>
  <c r="N20" i="43"/>
  <c r="O20" i="43" s="1"/>
  <c r="N21" i="43"/>
  <c r="O21" i="43" s="1"/>
  <c r="N22" i="43"/>
  <c r="O22" i="43" s="1"/>
  <c r="N23" i="43"/>
  <c r="O23" i="43" s="1"/>
  <c r="N24" i="43"/>
  <c r="O24" i="43" s="1"/>
  <c r="N25" i="43"/>
  <c r="O25" i="43" s="1"/>
  <c r="N16" i="43"/>
  <c r="O16" i="43" s="1"/>
  <c r="N8" i="43"/>
  <c r="O8" i="43" s="1"/>
  <c r="N9" i="43"/>
  <c r="O9" i="43" s="1"/>
  <c r="N10" i="43"/>
  <c r="O10" i="43" s="1"/>
  <c r="N11" i="43"/>
  <c r="O11" i="43" s="1"/>
  <c r="N12" i="43"/>
  <c r="O12" i="43" s="1"/>
  <c r="N13" i="43"/>
  <c r="O13" i="43" s="1"/>
  <c r="N14" i="43"/>
  <c r="O14" i="43" s="1"/>
  <c r="N7" i="43"/>
  <c r="O7" i="43" s="1"/>
  <c r="N7" i="42"/>
  <c r="O7" i="42" s="1"/>
  <c r="N8" i="42"/>
  <c r="O8" i="42" s="1"/>
  <c r="N9" i="42"/>
  <c r="O9" i="42" s="1"/>
  <c r="N10" i="42"/>
  <c r="O10" i="42" s="1"/>
  <c r="N32" i="42"/>
  <c r="O32" i="42" s="1"/>
  <c r="N35" i="42"/>
  <c r="O35" i="42" s="1"/>
  <c r="N36" i="42"/>
  <c r="O36" i="42" s="1"/>
  <c r="N37" i="42"/>
  <c r="O37" i="42" s="1"/>
  <c r="N38" i="42"/>
  <c r="O38" i="42" s="1"/>
  <c r="N39" i="42"/>
  <c r="O39" i="42" s="1"/>
  <c r="N40" i="42"/>
  <c r="O40" i="42" s="1"/>
  <c r="N41" i="42"/>
  <c r="O41" i="42" s="1"/>
  <c r="N42" i="42"/>
  <c r="O42" i="42" s="1"/>
  <c r="N43" i="42"/>
  <c r="O43" i="42" s="1"/>
  <c r="N44" i="42"/>
  <c r="O44" i="42" s="1"/>
  <c r="N45" i="42"/>
  <c r="O45" i="42" s="1"/>
  <c r="N46" i="42"/>
  <c r="O46" i="42" s="1"/>
  <c r="N29" i="42"/>
  <c r="O29" i="42" s="1"/>
  <c r="N28" i="42"/>
  <c r="O28" i="42" s="1"/>
  <c r="N24" i="42"/>
  <c r="O24" i="42" s="1"/>
  <c r="N25" i="42"/>
  <c r="O25" i="42" s="1"/>
  <c r="N26" i="42"/>
  <c r="O26" i="42" s="1"/>
  <c r="N23" i="42"/>
  <c r="O23" i="42" s="1"/>
  <c r="N13" i="42"/>
  <c r="O13" i="42" s="1"/>
  <c r="N14" i="42"/>
  <c r="O14" i="42" s="1"/>
  <c r="N15" i="42"/>
  <c r="O15" i="42" s="1"/>
  <c r="N16" i="42"/>
  <c r="O16" i="42" s="1"/>
  <c r="N17" i="42"/>
  <c r="O17" i="42" s="1"/>
  <c r="N18" i="42"/>
  <c r="O18" i="42" s="1"/>
  <c r="N19" i="42"/>
  <c r="O19" i="42" s="1"/>
  <c r="N20" i="42"/>
  <c r="O20" i="42" s="1"/>
  <c r="N21" i="42"/>
  <c r="O21" i="42" s="1"/>
  <c r="N12" i="42"/>
  <c r="O12" i="42" s="1"/>
  <c r="N34" i="41"/>
  <c r="O34" i="41" s="1"/>
  <c r="N36" i="41"/>
  <c r="O36" i="41" s="1"/>
  <c r="N37" i="41"/>
  <c r="O37" i="41" s="1"/>
  <c r="N38" i="41"/>
  <c r="O38" i="41" s="1"/>
  <c r="N39" i="41"/>
  <c r="O39" i="41" s="1"/>
  <c r="N40" i="41"/>
  <c r="O40" i="41" s="1"/>
  <c r="N41" i="41"/>
  <c r="O41" i="41" s="1"/>
  <c r="N42" i="41"/>
  <c r="O42" i="41" s="1"/>
  <c r="N43" i="41"/>
  <c r="O43" i="41" s="1"/>
  <c r="N44" i="41"/>
  <c r="O44" i="41" s="1"/>
  <c r="N45" i="41"/>
  <c r="O45" i="41" s="1"/>
  <c r="N30" i="41"/>
  <c r="O30" i="41" s="1"/>
  <c r="N26" i="41"/>
  <c r="O26" i="41" s="1"/>
  <c r="N27" i="41"/>
  <c r="O27" i="41" s="1"/>
  <c r="N28" i="41"/>
  <c r="O28" i="41" s="1"/>
  <c r="N25" i="41"/>
  <c r="O25" i="41" s="1"/>
  <c r="N15" i="41"/>
  <c r="O15" i="41" s="1"/>
  <c r="N16" i="41"/>
  <c r="O16" i="41" s="1"/>
  <c r="N17" i="41"/>
  <c r="O17" i="41" s="1"/>
  <c r="N18" i="41"/>
  <c r="O18" i="41" s="1"/>
  <c r="N19" i="41"/>
  <c r="O19" i="41" s="1"/>
  <c r="N20" i="41"/>
  <c r="O20" i="41" s="1"/>
  <c r="N21" i="41"/>
  <c r="O21" i="41" s="1"/>
  <c r="N22" i="41"/>
  <c r="O22" i="41" s="1"/>
  <c r="N23" i="41"/>
  <c r="O23" i="41" s="1"/>
  <c r="N14" i="41"/>
  <c r="O14" i="41" s="1"/>
  <c r="N7" i="41"/>
  <c r="O7" i="41" s="1"/>
  <c r="N8" i="41"/>
  <c r="O8" i="41" s="1"/>
  <c r="N9" i="41"/>
  <c r="O9" i="41" s="1"/>
  <c r="N10" i="41"/>
  <c r="O10" i="41" s="1"/>
  <c r="N11" i="41"/>
  <c r="O11" i="41" s="1"/>
  <c r="N12" i="41"/>
  <c r="O12" i="41" s="1"/>
  <c r="N36" i="40"/>
  <c r="O36" i="40" s="1"/>
  <c r="N37" i="40"/>
  <c r="O37" i="40" s="1"/>
  <c r="N38" i="40"/>
  <c r="O38" i="40" s="1"/>
  <c r="N39" i="40"/>
  <c r="O39" i="40" s="1"/>
  <c r="N40" i="40"/>
  <c r="O40" i="40" s="1"/>
  <c r="N41" i="40"/>
  <c r="O41" i="40" s="1"/>
  <c r="N42" i="40"/>
  <c r="O42" i="40" s="1"/>
  <c r="N43" i="40"/>
  <c r="O43" i="40" s="1"/>
  <c r="N44" i="40"/>
  <c r="O44" i="40" s="1"/>
  <c r="N30" i="40"/>
  <c r="O30" i="40" s="1"/>
  <c r="N26" i="40"/>
  <c r="O26" i="40" s="1"/>
  <c r="N27" i="40"/>
  <c r="O27" i="40" s="1"/>
  <c r="N28" i="40"/>
  <c r="O28" i="40" s="1"/>
  <c r="N25" i="40"/>
  <c r="O25" i="40" s="1"/>
  <c r="N15" i="40"/>
  <c r="O15" i="40" s="1"/>
  <c r="N16" i="40"/>
  <c r="O16" i="40" s="1"/>
  <c r="N17" i="40"/>
  <c r="O17" i="40" s="1"/>
  <c r="N18" i="40"/>
  <c r="O18" i="40" s="1"/>
  <c r="N19" i="40"/>
  <c r="O19" i="40" s="1"/>
  <c r="N20" i="40"/>
  <c r="O20" i="40" s="1"/>
  <c r="N21" i="40"/>
  <c r="O21" i="40" s="1"/>
  <c r="N22" i="40"/>
  <c r="O22" i="40" s="1"/>
  <c r="N23" i="40"/>
  <c r="O23" i="40" s="1"/>
  <c r="N14" i="40"/>
  <c r="O14" i="40" s="1"/>
  <c r="N7" i="40"/>
  <c r="O7" i="40" s="1"/>
  <c r="N8" i="40"/>
  <c r="O8" i="40" s="1"/>
  <c r="N9" i="40"/>
  <c r="O9" i="40" s="1"/>
  <c r="N10" i="40"/>
  <c r="O10" i="40" s="1"/>
  <c r="N11" i="40"/>
  <c r="O11" i="40" s="1"/>
  <c r="N12" i="40"/>
  <c r="O12" i="40" s="1"/>
  <c r="N34" i="39"/>
  <c r="O34" i="39" s="1"/>
  <c r="N36" i="39"/>
  <c r="O36" i="39" s="1"/>
  <c r="N37" i="39"/>
  <c r="O37" i="39" s="1"/>
  <c r="N38" i="39"/>
  <c r="O38" i="39" s="1"/>
  <c r="N39" i="39"/>
  <c r="O39" i="39" s="1"/>
  <c r="N40" i="39"/>
  <c r="O40" i="39" s="1"/>
  <c r="N41" i="39"/>
  <c r="O41" i="39" s="1"/>
  <c r="N42" i="39"/>
  <c r="O42" i="39" s="1"/>
  <c r="N43" i="39"/>
  <c r="O43" i="39" s="1"/>
  <c r="N44" i="39"/>
  <c r="O44" i="39" s="1"/>
  <c r="N45" i="39"/>
  <c r="O45" i="39" s="1"/>
  <c r="N31" i="39"/>
  <c r="O31" i="39" s="1"/>
  <c r="N30" i="39"/>
  <c r="O30" i="39" s="1"/>
  <c r="N26" i="39"/>
  <c r="O26" i="39" s="1"/>
  <c r="N27" i="39"/>
  <c r="O27" i="39" s="1"/>
  <c r="N28" i="39"/>
  <c r="O28" i="39" s="1"/>
  <c r="N25" i="39"/>
  <c r="O25" i="39" s="1"/>
  <c r="N15" i="39"/>
  <c r="O15" i="39" s="1"/>
  <c r="N16" i="39"/>
  <c r="O16" i="39" s="1"/>
  <c r="N17" i="39"/>
  <c r="O17" i="39" s="1"/>
  <c r="N18" i="39"/>
  <c r="O18" i="39" s="1"/>
  <c r="N19" i="39"/>
  <c r="O19" i="39" s="1"/>
  <c r="N20" i="39"/>
  <c r="O20" i="39" s="1"/>
  <c r="N21" i="39"/>
  <c r="O21" i="39" s="1"/>
  <c r="N22" i="39"/>
  <c r="O22" i="39" s="1"/>
  <c r="N23" i="39"/>
  <c r="O23" i="39" s="1"/>
  <c r="N14" i="39"/>
  <c r="O14" i="39" s="1"/>
  <c r="N7" i="39"/>
  <c r="O7" i="39" s="1"/>
  <c r="O8" i="39"/>
  <c r="N9" i="39"/>
  <c r="O9" i="39" s="1"/>
  <c r="N10" i="39"/>
  <c r="O10" i="39" s="1"/>
  <c r="N11" i="39"/>
  <c r="O11" i="39" s="1"/>
  <c r="N12" i="39"/>
  <c r="O12" i="39" s="1"/>
  <c r="N36" i="37"/>
  <c r="O36" i="37" s="1"/>
  <c r="N37" i="37"/>
  <c r="O37" i="37" s="1"/>
  <c r="N38" i="37"/>
  <c r="O38" i="37" s="1"/>
  <c r="N39" i="37"/>
  <c r="O39" i="37" s="1"/>
  <c r="N40" i="37"/>
  <c r="O40" i="37" s="1"/>
  <c r="N41" i="37"/>
  <c r="O41" i="37" s="1"/>
  <c r="N31" i="37"/>
  <c r="O31" i="37" s="1"/>
  <c r="N30" i="37"/>
  <c r="O30" i="37" s="1"/>
  <c r="N15" i="37"/>
  <c r="O15" i="37" s="1"/>
  <c r="N16" i="37"/>
  <c r="O16" i="37" s="1"/>
  <c r="N17" i="37"/>
  <c r="O17" i="37" s="1"/>
  <c r="N18" i="37"/>
  <c r="O18" i="37" s="1"/>
  <c r="N19" i="37"/>
  <c r="O19" i="37" s="1"/>
  <c r="N20" i="37"/>
  <c r="O20" i="37" s="1"/>
  <c r="N21" i="37"/>
  <c r="O21" i="37" s="1"/>
  <c r="N22" i="37"/>
  <c r="O22" i="37" s="1"/>
  <c r="N23" i="37"/>
  <c r="O23" i="37" s="1"/>
  <c r="N14" i="37"/>
  <c r="O14" i="37" s="1"/>
  <c r="N8" i="37"/>
  <c r="O8" i="37" s="1"/>
  <c r="N9" i="37"/>
  <c r="O9" i="37" s="1"/>
  <c r="N10" i="37"/>
  <c r="O10" i="37" s="1"/>
  <c r="N11" i="37"/>
  <c r="O11" i="37" s="1"/>
  <c r="N12" i="37"/>
  <c r="O12" i="37" s="1"/>
  <c r="N7" i="37"/>
  <c r="O7" i="37" s="1"/>
  <c r="N7" i="38"/>
  <c r="O7" i="38" s="1"/>
  <c r="M7" i="38"/>
  <c r="N7" i="36"/>
  <c r="O7" i="36" s="1"/>
  <c r="M8" i="36"/>
  <c r="M7" i="36"/>
  <c r="M8" i="35"/>
  <c r="M7" i="37"/>
  <c r="M8" i="37"/>
  <c r="M44" i="43"/>
  <c r="M43" i="43"/>
  <c r="M42" i="43"/>
  <c r="M41" i="43"/>
  <c r="M40" i="43"/>
  <c r="M39" i="43"/>
  <c r="M32" i="43"/>
  <c r="M30" i="43"/>
  <c r="M29" i="43"/>
  <c r="M28" i="43"/>
  <c r="M27" i="43"/>
  <c r="M25" i="43"/>
  <c r="M24" i="43"/>
  <c r="M23" i="43"/>
  <c r="M22" i="43"/>
  <c r="M21" i="43"/>
  <c r="M20" i="43"/>
  <c r="M19" i="43"/>
  <c r="M18" i="43"/>
  <c r="M17" i="43"/>
  <c r="M13" i="43"/>
  <c r="M11" i="43"/>
  <c r="M10" i="43"/>
  <c r="M9" i="43"/>
  <c r="M8" i="43"/>
  <c r="M7" i="43"/>
  <c r="M40" i="42"/>
  <c r="M39" i="42"/>
  <c r="M38" i="42"/>
  <c r="M37" i="42"/>
  <c r="M36" i="42"/>
  <c r="M35" i="42"/>
  <c r="M32" i="42"/>
  <c r="N31" i="42"/>
  <c r="O31" i="42" s="1"/>
  <c r="M31" i="42"/>
  <c r="M29" i="42"/>
  <c r="M28" i="42"/>
  <c r="M26" i="42"/>
  <c r="M25" i="42"/>
  <c r="M24" i="42"/>
  <c r="M23" i="42"/>
  <c r="M21" i="42"/>
  <c r="M20" i="42"/>
  <c r="M19" i="42"/>
  <c r="M18" i="42"/>
  <c r="M17" i="42"/>
  <c r="M16" i="42"/>
  <c r="M15" i="42"/>
  <c r="M14" i="42"/>
  <c r="M13" i="42"/>
  <c r="M12" i="42"/>
  <c r="M9" i="42"/>
  <c r="M7" i="42"/>
  <c r="M41" i="41"/>
  <c r="M40" i="41"/>
  <c r="M39" i="41"/>
  <c r="M38" i="41"/>
  <c r="M37" i="41"/>
  <c r="M36" i="41"/>
  <c r="M34" i="41"/>
  <c r="N33" i="41"/>
  <c r="O33" i="41" s="1"/>
  <c r="M33" i="41"/>
  <c r="M30" i="41"/>
  <c r="M28" i="41"/>
  <c r="M27" i="41"/>
  <c r="M26" i="41"/>
  <c r="M25" i="41"/>
  <c r="M23" i="41"/>
  <c r="M22" i="41"/>
  <c r="M21" i="41"/>
  <c r="M20" i="41"/>
  <c r="M19" i="41"/>
  <c r="M18" i="41"/>
  <c r="M17" i="41"/>
  <c r="M16" i="41"/>
  <c r="M15" i="41"/>
  <c r="M14" i="41"/>
  <c r="M11" i="41"/>
  <c r="M9" i="41"/>
  <c r="M7" i="41"/>
  <c r="M44" i="39"/>
  <c r="M43" i="39"/>
  <c r="M42" i="39"/>
  <c r="M41" i="40"/>
  <c r="M40" i="40"/>
  <c r="M39" i="40"/>
  <c r="M38" i="40"/>
  <c r="M37" i="40"/>
  <c r="M36" i="40"/>
  <c r="N33" i="40"/>
  <c r="O33" i="40" s="1"/>
  <c r="M33" i="40"/>
  <c r="M30" i="40"/>
  <c r="M28" i="40"/>
  <c r="M27" i="40"/>
  <c r="M26" i="40"/>
  <c r="M25" i="40"/>
  <c r="M23" i="40"/>
  <c r="M22" i="40"/>
  <c r="M21" i="40"/>
  <c r="M20" i="40"/>
  <c r="M19" i="40"/>
  <c r="M18" i="40"/>
  <c r="M17" i="40"/>
  <c r="M16" i="40"/>
  <c r="M15" i="40"/>
  <c r="M14" i="40"/>
  <c r="M11" i="40"/>
  <c r="M10" i="40"/>
  <c r="M9" i="40"/>
  <c r="M8" i="40"/>
  <c r="M7" i="40"/>
  <c r="M41" i="39"/>
  <c r="M40" i="39"/>
  <c r="M39" i="39"/>
  <c r="M38" i="39"/>
  <c r="M37" i="39"/>
  <c r="M36" i="39"/>
  <c r="M34" i="39"/>
  <c r="N33" i="39"/>
  <c r="O33" i="39" s="1"/>
  <c r="M33" i="39"/>
  <c r="M31" i="39"/>
  <c r="M30" i="39"/>
  <c r="M28" i="39"/>
  <c r="M27" i="39"/>
  <c r="M26" i="39"/>
  <c r="M25" i="39"/>
  <c r="M23" i="39"/>
  <c r="M22" i="39"/>
  <c r="M21" i="39"/>
  <c r="M20" i="39"/>
  <c r="M19" i="39"/>
  <c r="M18" i="39"/>
  <c r="M17" i="39"/>
  <c r="M16" i="39"/>
  <c r="M15" i="39"/>
  <c r="M14" i="39"/>
  <c r="M10" i="39"/>
  <c r="M9" i="39"/>
  <c r="M8" i="39"/>
  <c r="M7" i="39"/>
  <c r="M40" i="37"/>
  <c r="M41" i="37"/>
  <c r="M40" i="36"/>
  <c r="M41" i="36"/>
  <c r="M43" i="35"/>
  <c r="M42" i="35"/>
  <c r="M39" i="38"/>
  <c r="M38" i="38"/>
  <c r="M37" i="38"/>
  <c r="M36" i="38"/>
  <c r="M34" i="38"/>
  <c r="N33" i="38"/>
  <c r="O33" i="38"/>
  <c r="M33" i="38"/>
  <c r="M31" i="38"/>
  <c r="M30" i="38"/>
  <c r="M28" i="38"/>
  <c r="M27" i="38"/>
  <c r="M26" i="38"/>
  <c r="M25" i="38"/>
  <c r="M23" i="38"/>
  <c r="M22" i="38"/>
  <c r="M21" i="38"/>
  <c r="M20" i="38"/>
  <c r="M19" i="38"/>
  <c r="M18" i="38"/>
  <c r="M17" i="38"/>
  <c r="M16" i="38"/>
  <c r="M15" i="38"/>
  <c r="M14" i="38"/>
  <c r="N12" i="38"/>
  <c r="O12" i="38" s="1"/>
  <c r="N11" i="38"/>
  <c r="O11" i="38"/>
  <c r="N10" i="38"/>
  <c r="O10" i="38" s="1"/>
  <c r="M10" i="38"/>
  <c r="N9" i="38"/>
  <c r="O9" i="38" s="1"/>
  <c r="M9" i="38"/>
  <c r="M8" i="38"/>
  <c r="N11" i="36"/>
  <c r="O11" i="36" s="1"/>
  <c r="N13" i="35"/>
  <c r="O13" i="35"/>
  <c r="N14" i="34"/>
  <c r="O14" i="34" s="1"/>
  <c r="N13" i="34"/>
  <c r="O13" i="34" s="1"/>
  <c r="N13" i="33"/>
  <c r="O13" i="33" s="1"/>
  <c r="N12" i="33"/>
  <c r="O12" i="33"/>
  <c r="N10" i="36"/>
  <c r="O10" i="36" s="1"/>
  <c r="N12" i="34"/>
  <c r="O12" i="34" s="1"/>
  <c r="N12" i="35"/>
  <c r="O12" i="35" s="1"/>
  <c r="N9" i="36"/>
  <c r="O9" i="36"/>
  <c r="N11" i="35"/>
  <c r="O11" i="35" s="1"/>
  <c r="N11" i="34"/>
  <c r="O11" i="34" s="1"/>
  <c r="N11" i="33"/>
  <c r="O11" i="33" s="1"/>
  <c r="N9" i="35"/>
  <c r="O9" i="35"/>
  <c r="N9" i="34"/>
  <c r="O9" i="34" s="1"/>
  <c r="N9" i="33"/>
  <c r="O9" i="33" s="1"/>
  <c r="N8" i="35"/>
  <c r="O8" i="35" s="1"/>
  <c r="N8" i="33"/>
  <c r="O8" i="33"/>
  <c r="N8" i="32"/>
  <c r="O8" i="32" s="1"/>
  <c r="N7" i="35"/>
  <c r="O7" i="35" s="1"/>
  <c r="N7" i="34"/>
  <c r="O7" i="34" s="1"/>
  <c r="N7" i="33"/>
  <c r="O7" i="33" s="1"/>
  <c r="N7" i="32"/>
  <c r="O7" i="32" s="1"/>
  <c r="N37" i="32"/>
  <c r="O37" i="32" s="1"/>
  <c r="N39" i="32"/>
  <c r="O39" i="32" s="1"/>
  <c r="N40" i="32"/>
  <c r="O40" i="32" s="1"/>
  <c r="N33" i="32"/>
  <c r="O33" i="32" s="1"/>
  <c r="N34" i="32"/>
  <c r="O34" i="32"/>
  <c r="N32" i="32"/>
  <c r="O32" i="32" s="1"/>
  <c r="N28" i="32"/>
  <c r="O28" i="32" s="1"/>
  <c r="N29" i="32"/>
  <c r="O29" i="32" s="1"/>
  <c r="N30" i="32"/>
  <c r="O30" i="32" s="1"/>
  <c r="N27" i="32"/>
  <c r="O27" i="32" s="1"/>
  <c r="N17" i="32"/>
  <c r="O17" i="32" s="1"/>
  <c r="N18" i="32"/>
  <c r="O18" i="32" s="1"/>
  <c r="N19" i="32"/>
  <c r="O19" i="32" s="1"/>
  <c r="N20" i="32"/>
  <c r="O20" i="32" s="1"/>
  <c r="N21" i="32"/>
  <c r="O21" i="32" s="1"/>
  <c r="N22" i="32"/>
  <c r="O22" i="32"/>
  <c r="N23" i="32"/>
  <c r="O23" i="32" s="1"/>
  <c r="N24" i="32"/>
  <c r="O24" i="32" s="1"/>
  <c r="N25" i="32"/>
  <c r="O25" i="32" s="1"/>
  <c r="N16" i="32"/>
  <c r="O16" i="32" s="1"/>
  <c r="N9" i="32"/>
  <c r="O9" i="32" s="1"/>
  <c r="N10" i="32"/>
  <c r="O10" i="32" s="1"/>
  <c r="N11" i="32"/>
  <c r="O11" i="32"/>
  <c r="N12" i="32"/>
  <c r="O12" i="32" s="1"/>
  <c r="N13" i="32"/>
  <c r="O13" i="32" s="1"/>
  <c r="M9" i="30"/>
  <c r="M12" i="30"/>
  <c r="M16" i="30"/>
  <c r="N16" i="30"/>
  <c r="O16" i="30"/>
  <c r="M17" i="30"/>
  <c r="N17" i="30"/>
  <c r="O17" i="30" s="1"/>
  <c r="M18" i="30"/>
  <c r="N18" i="30"/>
  <c r="O18" i="30" s="1"/>
  <c r="M19" i="30"/>
  <c r="N19" i="30"/>
  <c r="O19" i="30" s="1"/>
  <c r="M20" i="30"/>
  <c r="N20" i="30"/>
  <c r="O20" i="30" s="1"/>
  <c r="M21" i="30"/>
  <c r="N21" i="30"/>
  <c r="O21" i="30" s="1"/>
  <c r="M22" i="30"/>
  <c r="N22" i="30"/>
  <c r="O22" i="30" s="1"/>
  <c r="M23" i="30"/>
  <c r="N23" i="30"/>
  <c r="O23" i="30" s="1"/>
  <c r="M25" i="30"/>
  <c r="N25" i="30"/>
  <c r="O25" i="30" s="1"/>
  <c r="M26" i="30"/>
  <c r="N26" i="30"/>
  <c r="O26" i="30"/>
  <c r="M27" i="30"/>
  <c r="N27" i="30"/>
  <c r="O27" i="30" s="1"/>
  <c r="M28" i="30"/>
  <c r="N28" i="30"/>
  <c r="O28" i="30" s="1"/>
  <c r="M39" i="37"/>
  <c r="M38" i="37"/>
  <c r="M37" i="37"/>
  <c r="M36" i="37"/>
  <c r="N33" i="37"/>
  <c r="O33" i="37" s="1"/>
  <c r="M33" i="37"/>
  <c r="M31" i="37"/>
  <c r="M30" i="37"/>
  <c r="M28" i="37"/>
  <c r="M27" i="37"/>
  <c r="M26" i="37"/>
  <c r="M25" i="37"/>
  <c r="M23" i="37"/>
  <c r="M22" i="37"/>
  <c r="M21" i="37"/>
  <c r="M20" i="37"/>
  <c r="M19" i="37"/>
  <c r="M18" i="37"/>
  <c r="M17" i="37"/>
  <c r="M16" i="37"/>
  <c r="M15" i="37"/>
  <c r="M14" i="37"/>
  <c r="M10" i="37"/>
  <c r="M9" i="37"/>
  <c r="M39" i="36"/>
  <c r="M38" i="36"/>
  <c r="M37" i="36"/>
  <c r="M36" i="36"/>
  <c r="M34" i="36"/>
  <c r="N33" i="36"/>
  <c r="O33" i="36" s="1"/>
  <c r="M33" i="36"/>
  <c r="M31" i="36"/>
  <c r="M30" i="36"/>
  <c r="M28" i="36"/>
  <c r="M27" i="36"/>
  <c r="M26" i="36"/>
  <c r="M25" i="36"/>
  <c r="M23" i="36"/>
  <c r="M22" i="36"/>
  <c r="M21" i="36"/>
  <c r="M20" i="36"/>
  <c r="M19" i="36"/>
  <c r="M18" i="36"/>
  <c r="M17" i="36"/>
  <c r="M16" i="36"/>
  <c r="M15" i="36"/>
  <c r="M14" i="36"/>
  <c r="M10" i="36"/>
  <c r="M9" i="36"/>
  <c r="M41" i="35"/>
  <c r="M40" i="35"/>
  <c r="M39" i="35"/>
  <c r="M38" i="35"/>
  <c r="M36" i="35"/>
  <c r="N35" i="35"/>
  <c r="O35" i="35"/>
  <c r="M35" i="35"/>
  <c r="M33" i="35"/>
  <c r="M32" i="35"/>
  <c r="M30" i="35"/>
  <c r="M29" i="35"/>
  <c r="M28" i="35"/>
  <c r="M27" i="35"/>
  <c r="M25" i="35"/>
  <c r="M24" i="35"/>
  <c r="M23" i="35"/>
  <c r="M22" i="35"/>
  <c r="M21" i="35"/>
  <c r="M20" i="35"/>
  <c r="M19" i="35"/>
  <c r="M18" i="35"/>
  <c r="M17" i="35"/>
  <c r="M16" i="35"/>
  <c r="M12" i="35"/>
  <c r="M11" i="35"/>
  <c r="M10" i="35"/>
  <c r="M9" i="35"/>
  <c r="M7" i="35"/>
  <c r="M42" i="34"/>
  <c r="M41" i="34"/>
  <c r="M40" i="34"/>
  <c r="M39" i="34"/>
  <c r="M37" i="34"/>
  <c r="M36" i="34"/>
  <c r="M34" i="34"/>
  <c r="M33" i="34"/>
  <c r="M32" i="34"/>
  <c r="M30" i="34"/>
  <c r="M29" i="34"/>
  <c r="M28" i="34"/>
  <c r="M27" i="34"/>
  <c r="M25" i="34"/>
  <c r="M24" i="34"/>
  <c r="M23" i="34"/>
  <c r="M22" i="34"/>
  <c r="M21" i="34"/>
  <c r="M20" i="34"/>
  <c r="M19" i="34"/>
  <c r="M18" i="34"/>
  <c r="M17" i="34"/>
  <c r="M16" i="34"/>
  <c r="M12" i="34"/>
  <c r="M11" i="34"/>
  <c r="M10" i="34"/>
  <c r="M9" i="34"/>
  <c r="M8" i="34"/>
  <c r="M7" i="34"/>
  <c r="M42" i="33"/>
  <c r="M41" i="33"/>
  <c r="M40" i="33"/>
  <c r="M39" i="33"/>
  <c r="M37" i="33"/>
  <c r="N36" i="33"/>
  <c r="O36" i="33" s="1"/>
  <c r="M36" i="33"/>
  <c r="M34" i="33"/>
  <c r="M33" i="33"/>
  <c r="M32" i="33"/>
  <c r="M30" i="33"/>
  <c r="M29" i="33"/>
  <c r="M28" i="33"/>
  <c r="M27" i="33"/>
  <c r="M25" i="33"/>
  <c r="M24" i="33"/>
  <c r="M23" i="33"/>
  <c r="M22" i="33"/>
  <c r="M21" i="33"/>
  <c r="M20" i="33"/>
  <c r="M19" i="33"/>
  <c r="M18" i="33"/>
  <c r="M17" i="33"/>
  <c r="M16" i="33"/>
  <c r="M12" i="33"/>
  <c r="M11" i="33"/>
  <c r="M10" i="33"/>
  <c r="M9" i="33"/>
  <c r="M8" i="33"/>
  <c r="M7" i="33"/>
  <c r="N59" i="30"/>
  <c r="O59" i="30" s="1"/>
  <c r="N60" i="30"/>
  <c r="O60" i="30" s="1"/>
  <c r="N62" i="30"/>
  <c r="O62" i="30"/>
  <c r="N63" i="30"/>
  <c r="O63" i="30" s="1"/>
  <c r="N55" i="30"/>
  <c r="O55" i="30" s="1"/>
  <c r="N56" i="30"/>
  <c r="O56" i="30" s="1"/>
  <c r="N54" i="30"/>
  <c r="O54" i="30" s="1"/>
  <c r="N50" i="30"/>
  <c r="O50" i="30" s="1"/>
  <c r="N51" i="30"/>
  <c r="O51" i="30" s="1"/>
  <c r="N52" i="30"/>
  <c r="O52" i="30" s="1"/>
  <c r="N49" i="30"/>
  <c r="O49" i="30" s="1"/>
  <c r="N39" i="30"/>
  <c r="O39" i="30" s="1"/>
  <c r="N40" i="30"/>
  <c r="O40" i="30" s="1"/>
  <c r="N41" i="30"/>
  <c r="O41" i="30" s="1"/>
  <c r="N42" i="30"/>
  <c r="O42" i="30" s="1"/>
  <c r="N43" i="30"/>
  <c r="O43" i="30" s="1"/>
  <c r="N44" i="30"/>
  <c r="O44" i="30" s="1"/>
  <c r="N45" i="30"/>
  <c r="O45" i="30"/>
  <c r="N46" i="30"/>
  <c r="O46" i="30" s="1"/>
  <c r="N47" i="30"/>
  <c r="O47" i="30" s="1"/>
  <c r="N38" i="30"/>
  <c r="O38" i="30" s="1"/>
  <c r="N29" i="30"/>
  <c r="O29" i="30" s="1"/>
  <c r="N30" i="30"/>
  <c r="O30" i="30" s="1"/>
  <c r="N31" i="30"/>
  <c r="O31" i="30" s="1"/>
  <c r="N32" i="30"/>
  <c r="O32" i="30" s="1"/>
  <c r="N33" i="30"/>
  <c r="O33" i="30" s="1"/>
  <c r="N34" i="30"/>
  <c r="O34" i="30" s="1"/>
  <c r="N35" i="30"/>
  <c r="O35" i="30" s="1"/>
  <c r="N7" i="31"/>
  <c r="O7" i="31" s="1"/>
  <c r="N8" i="31"/>
  <c r="O8" i="31" s="1"/>
  <c r="N9" i="31"/>
  <c r="O9" i="31" s="1"/>
  <c r="N10" i="31"/>
  <c r="O10" i="31" s="1"/>
  <c r="N11" i="31"/>
  <c r="O11" i="31" s="1"/>
  <c r="N12" i="31"/>
  <c r="O12" i="31"/>
  <c r="N13" i="31"/>
  <c r="O13" i="31" s="1"/>
  <c r="N15" i="31"/>
  <c r="N16" i="31"/>
  <c r="O16" i="31" s="1"/>
  <c r="N17" i="31"/>
  <c r="O17" i="31" s="1"/>
  <c r="N18" i="31"/>
  <c r="O18" i="31" s="1"/>
  <c r="N19" i="31"/>
  <c r="O19" i="31"/>
  <c r="N20" i="31"/>
  <c r="O20" i="31" s="1"/>
  <c r="N21" i="31"/>
  <c r="O21" i="31" s="1"/>
  <c r="N22" i="31"/>
  <c r="O22" i="31" s="1"/>
  <c r="N23" i="31"/>
  <c r="O23" i="31"/>
  <c r="N24" i="31"/>
  <c r="O24" i="31" s="1"/>
  <c r="N25" i="31"/>
  <c r="O25" i="31" s="1"/>
  <c r="N26" i="31"/>
  <c r="N27" i="31"/>
  <c r="O27" i="31" s="1"/>
  <c r="N28" i="31"/>
  <c r="O28" i="31" s="1"/>
  <c r="N29" i="31"/>
  <c r="O29" i="31" s="1"/>
  <c r="N30" i="31"/>
  <c r="O30" i="31" s="1"/>
  <c r="N31" i="31"/>
  <c r="N32" i="31"/>
  <c r="O32" i="31" s="1"/>
  <c r="N33" i="31"/>
  <c r="O33" i="31" s="1"/>
  <c r="N34" i="31"/>
  <c r="O34" i="31"/>
  <c r="N36" i="31"/>
  <c r="N37" i="31"/>
  <c r="O37" i="31" s="1"/>
  <c r="N38" i="31"/>
  <c r="O38" i="31" s="1"/>
  <c r="N40" i="31"/>
  <c r="O40" i="31" s="1"/>
  <c r="N41" i="31"/>
  <c r="O41" i="31" s="1"/>
  <c r="N59" i="29"/>
  <c r="O59" i="29" s="1"/>
  <c r="N60" i="29"/>
  <c r="O60" i="29" s="1"/>
  <c r="N62" i="29"/>
  <c r="O62" i="29" s="1"/>
  <c r="N63" i="29"/>
  <c r="O63" i="29" s="1"/>
  <c r="N55" i="29"/>
  <c r="O55" i="29" s="1"/>
  <c r="N56" i="29"/>
  <c r="N54" i="29"/>
  <c r="O54" i="29" s="1"/>
  <c r="N50" i="29"/>
  <c r="O50" i="29" s="1"/>
  <c r="N51" i="29"/>
  <c r="O51" i="29" s="1"/>
  <c r="N52" i="29"/>
  <c r="O52" i="29" s="1"/>
  <c r="N49" i="29"/>
  <c r="O49" i="29" s="1"/>
  <c r="N39" i="29"/>
  <c r="O39" i="29" s="1"/>
  <c r="N40" i="29"/>
  <c r="O40" i="29" s="1"/>
  <c r="N41" i="29"/>
  <c r="O41" i="29" s="1"/>
  <c r="N42" i="29"/>
  <c r="O42" i="29" s="1"/>
  <c r="N43" i="29"/>
  <c r="O43" i="29" s="1"/>
  <c r="N44" i="29"/>
  <c r="O44" i="29" s="1"/>
  <c r="N45" i="29"/>
  <c r="O45" i="29" s="1"/>
  <c r="N46" i="29"/>
  <c r="O46" i="29" s="1"/>
  <c r="N47" i="29"/>
  <c r="O47" i="29" s="1"/>
  <c r="N38" i="29"/>
  <c r="O38" i="29" s="1"/>
  <c r="N26" i="29"/>
  <c r="O26" i="29" s="1"/>
  <c r="N27" i="29"/>
  <c r="O27" i="29" s="1"/>
  <c r="N28" i="29"/>
  <c r="O28" i="29" s="1"/>
  <c r="N29" i="29"/>
  <c r="O29" i="29" s="1"/>
  <c r="N30" i="29"/>
  <c r="O30" i="29" s="1"/>
  <c r="N31" i="29"/>
  <c r="O31" i="29" s="1"/>
  <c r="N32" i="29"/>
  <c r="O32" i="29" s="1"/>
  <c r="N33" i="29"/>
  <c r="O33" i="29" s="1"/>
  <c r="N34" i="29"/>
  <c r="O34" i="29" s="1"/>
  <c r="N35" i="29"/>
  <c r="O35" i="29" s="1"/>
  <c r="N25" i="29"/>
  <c r="O25" i="29" s="1"/>
  <c r="M42" i="32"/>
  <c r="M41" i="32"/>
  <c r="M40" i="32"/>
  <c r="M39" i="32"/>
  <c r="M37" i="32"/>
  <c r="N36" i="32"/>
  <c r="O36" i="32" s="1"/>
  <c r="M36" i="32"/>
  <c r="M34" i="32"/>
  <c r="M33" i="32"/>
  <c r="M32" i="32"/>
  <c r="M30" i="32"/>
  <c r="M29" i="32"/>
  <c r="M28" i="32"/>
  <c r="M27" i="32"/>
  <c r="M25" i="32"/>
  <c r="M24" i="32"/>
  <c r="M23" i="32"/>
  <c r="M22" i="32"/>
  <c r="M21" i="32"/>
  <c r="M20" i="32"/>
  <c r="M19" i="32"/>
  <c r="M18" i="32"/>
  <c r="M17" i="32"/>
  <c r="M16" i="32"/>
  <c r="M12" i="32"/>
  <c r="M11" i="32"/>
  <c r="M10" i="32"/>
  <c r="M9" i="32"/>
  <c r="M8" i="32"/>
  <c r="M7" i="32"/>
  <c r="M41" i="31"/>
  <c r="M40" i="31"/>
  <c r="M38" i="31"/>
  <c r="M37" i="31"/>
  <c r="O36" i="31"/>
  <c r="M36" i="31"/>
  <c r="M34" i="31"/>
  <c r="M33" i="31"/>
  <c r="M32" i="31"/>
  <c r="M30" i="31"/>
  <c r="M29" i="31"/>
  <c r="M28" i="31"/>
  <c r="M27" i="31"/>
  <c r="M25" i="31"/>
  <c r="M24" i="31"/>
  <c r="M23" i="31"/>
  <c r="M22" i="31"/>
  <c r="M21" i="31"/>
  <c r="M20" i="31"/>
  <c r="M19" i="31"/>
  <c r="M18" i="31"/>
  <c r="M17" i="31"/>
  <c r="M16" i="31"/>
  <c r="M12" i="31"/>
  <c r="M11" i="31"/>
  <c r="M10" i="31"/>
  <c r="M9" i="31"/>
  <c r="M8" i="31"/>
  <c r="M7" i="31"/>
  <c r="M63" i="27"/>
  <c r="N63" i="28"/>
  <c r="O63" i="28" s="1"/>
  <c r="N60" i="28"/>
  <c r="O60" i="28" s="1"/>
  <c r="N59" i="28"/>
  <c r="O59" i="28" s="1"/>
  <c r="N55" i="28"/>
  <c r="O55" i="28" s="1"/>
  <c r="N56" i="28"/>
  <c r="O56" i="28" s="1"/>
  <c r="N54" i="28"/>
  <c r="O54" i="28" s="1"/>
  <c r="N50" i="28"/>
  <c r="O50" i="28" s="1"/>
  <c r="N51" i="28"/>
  <c r="O51" i="28" s="1"/>
  <c r="N52" i="28"/>
  <c r="O52" i="28" s="1"/>
  <c r="N49" i="28"/>
  <c r="O49" i="28" s="1"/>
  <c r="N39" i="28"/>
  <c r="O39" i="28" s="1"/>
  <c r="N40" i="28"/>
  <c r="O40" i="28" s="1"/>
  <c r="N41" i="28"/>
  <c r="O41" i="28" s="1"/>
  <c r="N42" i="28"/>
  <c r="O42" i="28" s="1"/>
  <c r="N43" i="28"/>
  <c r="O43" i="28" s="1"/>
  <c r="N44" i="28"/>
  <c r="O44" i="28" s="1"/>
  <c r="N45" i="28"/>
  <c r="O45" i="28" s="1"/>
  <c r="N46" i="28"/>
  <c r="O46" i="28" s="1"/>
  <c r="N47" i="28"/>
  <c r="O47" i="28" s="1"/>
  <c r="N38" i="28"/>
  <c r="O38" i="28" s="1"/>
  <c r="N26" i="28"/>
  <c r="O26" i="28" s="1"/>
  <c r="N27" i="28"/>
  <c r="O27" i="28" s="1"/>
  <c r="N28" i="28"/>
  <c r="O28" i="28" s="1"/>
  <c r="N29" i="28"/>
  <c r="O29" i="28" s="1"/>
  <c r="N30" i="28"/>
  <c r="O30" i="28" s="1"/>
  <c r="N31" i="28"/>
  <c r="O31" i="28" s="1"/>
  <c r="N32" i="28"/>
  <c r="O32" i="28" s="1"/>
  <c r="N33" i="28"/>
  <c r="O33" i="28" s="1"/>
  <c r="N34" i="28"/>
  <c r="O34" i="28" s="1"/>
  <c r="N35" i="28"/>
  <c r="O35" i="28" s="1"/>
  <c r="N25" i="28"/>
  <c r="O25" i="28" s="1"/>
  <c r="M63" i="30"/>
  <c r="M62" i="30"/>
  <c r="M60" i="30"/>
  <c r="M59" i="30"/>
  <c r="N58" i="30"/>
  <c r="O58" i="30" s="1"/>
  <c r="M58" i="30"/>
  <c r="M56" i="30"/>
  <c r="M55" i="30"/>
  <c r="M54" i="30"/>
  <c r="M52" i="30"/>
  <c r="M51" i="30"/>
  <c r="M50" i="30"/>
  <c r="M49" i="30"/>
  <c r="M47" i="30"/>
  <c r="M46" i="30"/>
  <c r="M45" i="30"/>
  <c r="M44" i="30"/>
  <c r="M43" i="30"/>
  <c r="M42" i="30"/>
  <c r="M41" i="30"/>
  <c r="M40" i="30"/>
  <c r="M39" i="30"/>
  <c r="M38" i="30"/>
  <c r="M35" i="30"/>
  <c r="M34" i="30"/>
  <c r="M33" i="30"/>
  <c r="M32" i="30"/>
  <c r="M31" i="30"/>
  <c r="M30" i="30"/>
  <c r="M29" i="30"/>
  <c r="M59" i="29"/>
  <c r="M60" i="29"/>
  <c r="M62" i="29"/>
  <c r="M63" i="29"/>
  <c r="M55" i="29"/>
  <c r="M56" i="29"/>
  <c r="M54" i="29"/>
  <c r="M50" i="29"/>
  <c r="M51" i="29"/>
  <c r="M52" i="29"/>
  <c r="M49" i="29"/>
  <c r="M39" i="29"/>
  <c r="M40" i="29"/>
  <c r="M41" i="29"/>
  <c r="M42" i="29"/>
  <c r="M43" i="29"/>
  <c r="M44" i="29"/>
  <c r="M45" i="29"/>
  <c r="M46" i="29"/>
  <c r="M47" i="29"/>
  <c r="M38" i="29"/>
  <c r="M26" i="29"/>
  <c r="M27" i="29"/>
  <c r="M28" i="29"/>
  <c r="M29" i="29"/>
  <c r="M30" i="29"/>
  <c r="M31" i="29"/>
  <c r="M32" i="29"/>
  <c r="M33" i="29"/>
  <c r="M34" i="29"/>
  <c r="M35" i="29"/>
  <c r="M25" i="29"/>
  <c r="M59" i="28"/>
  <c r="M60" i="28"/>
  <c r="M63" i="28"/>
  <c r="M55" i="28"/>
  <c r="M56" i="28"/>
  <c r="M54" i="28"/>
  <c r="M50" i="28"/>
  <c r="M51" i="28"/>
  <c r="M52" i="28"/>
  <c r="M49" i="28"/>
  <c r="M39" i="28"/>
  <c r="M40" i="28"/>
  <c r="M41" i="28"/>
  <c r="M42" i="28"/>
  <c r="M43" i="28"/>
  <c r="M44" i="28"/>
  <c r="M45" i="28"/>
  <c r="M46" i="28"/>
  <c r="M47" i="28"/>
  <c r="M38" i="28"/>
  <c r="M26" i="28"/>
  <c r="M27" i="28"/>
  <c r="M28" i="28"/>
  <c r="M29" i="28"/>
  <c r="M30" i="28"/>
  <c r="M31" i="28"/>
  <c r="M32" i="28"/>
  <c r="M33" i="28"/>
  <c r="M34" i="28"/>
  <c r="M35" i="28"/>
  <c r="M25" i="28"/>
  <c r="N58" i="29"/>
  <c r="O58" i="29" s="1"/>
  <c r="M58" i="29"/>
  <c r="O56" i="29"/>
  <c r="N23" i="29"/>
  <c r="O23" i="29" s="1"/>
  <c r="M23" i="29"/>
  <c r="N22" i="29"/>
  <c r="O22" i="29" s="1"/>
  <c r="M22" i="29"/>
  <c r="N21" i="29"/>
  <c r="O21" i="29" s="1"/>
  <c r="M21" i="29"/>
  <c r="N20" i="29"/>
  <c r="O20" i="29" s="1"/>
  <c r="M20" i="29"/>
  <c r="N19" i="29"/>
  <c r="O19" i="29" s="1"/>
  <c r="M19" i="29"/>
  <c r="N18" i="29"/>
  <c r="O18" i="29" s="1"/>
  <c r="M18" i="29"/>
  <c r="N17" i="29"/>
  <c r="O17" i="29" s="1"/>
  <c r="M17" i="29"/>
  <c r="N16" i="29"/>
  <c r="O16" i="29"/>
  <c r="M16" i="29"/>
  <c r="M12" i="29"/>
  <c r="M9" i="29"/>
  <c r="N59" i="27"/>
  <c r="O59" i="27" s="1"/>
  <c r="N60" i="27"/>
  <c r="O60" i="27" s="1"/>
  <c r="N62" i="27"/>
  <c r="O62" i="27" s="1"/>
  <c r="N63" i="27"/>
  <c r="O63" i="27" s="1"/>
  <c r="N55" i="27"/>
  <c r="O55" i="27" s="1"/>
  <c r="N56" i="27"/>
  <c r="N54" i="27"/>
  <c r="O54" i="27" s="1"/>
  <c r="N50" i="27"/>
  <c r="O50" i="27" s="1"/>
  <c r="N51" i="27"/>
  <c r="O51" i="27" s="1"/>
  <c r="N52" i="27"/>
  <c r="O52" i="27" s="1"/>
  <c r="N49" i="27"/>
  <c r="O49" i="27" s="1"/>
  <c r="N39" i="27"/>
  <c r="O39" i="27" s="1"/>
  <c r="N40" i="27"/>
  <c r="O40" i="27" s="1"/>
  <c r="N41" i="27"/>
  <c r="O41" i="27" s="1"/>
  <c r="N42" i="27"/>
  <c r="O42" i="27" s="1"/>
  <c r="N43" i="27"/>
  <c r="O43" i="27" s="1"/>
  <c r="N44" i="27"/>
  <c r="O44" i="27" s="1"/>
  <c r="N45" i="27"/>
  <c r="O45" i="27" s="1"/>
  <c r="N46" i="27"/>
  <c r="O46" i="27" s="1"/>
  <c r="N47" i="27"/>
  <c r="O47" i="27" s="1"/>
  <c r="N38" i="27"/>
  <c r="O38" i="27" s="1"/>
  <c r="N26" i="27"/>
  <c r="O26" i="27" s="1"/>
  <c r="N27" i="27"/>
  <c r="O27" i="27" s="1"/>
  <c r="N28" i="27"/>
  <c r="O28" i="27" s="1"/>
  <c r="N29" i="27"/>
  <c r="O29" i="27" s="1"/>
  <c r="N30" i="27"/>
  <c r="O30" i="27" s="1"/>
  <c r="N31" i="27"/>
  <c r="O31" i="27" s="1"/>
  <c r="N32" i="27"/>
  <c r="O32" i="27" s="1"/>
  <c r="N33" i="27"/>
  <c r="O33" i="27" s="1"/>
  <c r="N34" i="27"/>
  <c r="O34" i="27" s="1"/>
  <c r="N35" i="27"/>
  <c r="O35" i="27" s="1"/>
  <c r="N25" i="27"/>
  <c r="O25" i="27" s="1"/>
  <c r="M59" i="27"/>
  <c r="M60" i="27"/>
  <c r="M62" i="27"/>
  <c r="M55" i="27"/>
  <c r="M56" i="27"/>
  <c r="M54" i="27"/>
  <c r="M50" i="27"/>
  <c r="M51" i="27"/>
  <c r="M52" i="27"/>
  <c r="M49" i="27"/>
  <c r="M39" i="27"/>
  <c r="M40" i="27"/>
  <c r="M41" i="27"/>
  <c r="M42" i="27"/>
  <c r="M43" i="27"/>
  <c r="M44" i="27"/>
  <c r="M45" i="27"/>
  <c r="M46" i="27"/>
  <c r="M47" i="27"/>
  <c r="M38" i="27"/>
  <c r="M26" i="27"/>
  <c r="M27" i="27"/>
  <c r="M28" i="27"/>
  <c r="M29" i="27"/>
  <c r="M30" i="27"/>
  <c r="M31" i="27"/>
  <c r="M32" i="27"/>
  <c r="M33" i="27"/>
  <c r="M34" i="27"/>
  <c r="M35" i="27"/>
  <c r="M25" i="27"/>
  <c r="N59" i="26"/>
  <c r="O59" i="26" s="1"/>
  <c r="N60" i="26"/>
  <c r="O60" i="26" s="1"/>
  <c r="N55" i="26"/>
  <c r="O55" i="26" s="1"/>
  <c r="N54" i="26"/>
  <c r="O54" i="26" s="1"/>
  <c r="N50" i="26"/>
  <c r="O50" i="26" s="1"/>
  <c r="N51" i="26"/>
  <c r="O51" i="26" s="1"/>
  <c r="N52" i="26"/>
  <c r="O52" i="26" s="1"/>
  <c r="N49" i="26"/>
  <c r="O49" i="26" s="1"/>
  <c r="N39" i="26"/>
  <c r="O39" i="26" s="1"/>
  <c r="N40" i="26"/>
  <c r="O40" i="26" s="1"/>
  <c r="N41" i="26"/>
  <c r="O41" i="26" s="1"/>
  <c r="N42" i="26"/>
  <c r="O42" i="26" s="1"/>
  <c r="N43" i="26"/>
  <c r="O43" i="26" s="1"/>
  <c r="N44" i="26"/>
  <c r="O44" i="26" s="1"/>
  <c r="N45" i="26"/>
  <c r="O45" i="26" s="1"/>
  <c r="N46" i="26"/>
  <c r="O46" i="26" s="1"/>
  <c r="N47" i="26"/>
  <c r="O47" i="26" s="1"/>
  <c r="N38" i="26"/>
  <c r="O38" i="26" s="1"/>
  <c r="N26" i="26"/>
  <c r="O26" i="26" s="1"/>
  <c r="N27" i="26"/>
  <c r="O27" i="26" s="1"/>
  <c r="N28" i="26"/>
  <c r="O28" i="26" s="1"/>
  <c r="N29" i="26"/>
  <c r="O29" i="26" s="1"/>
  <c r="N30" i="26"/>
  <c r="O30" i="26" s="1"/>
  <c r="N31" i="26"/>
  <c r="O31" i="26" s="1"/>
  <c r="N32" i="26"/>
  <c r="O32" i="26" s="1"/>
  <c r="N33" i="26"/>
  <c r="O33" i="26" s="1"/>
  <c r="N34" i="26"/>
  <c r="O34" i="26" s="1"/>
  <c r="N35" i="26"/>
  <c r="O35" i="26" s="1"/>
  <c r="N25" i="26"/>
  <c r="O25" i="26" s="1"/>
  <c r="M24" i="27"/>
  <c r="M54" i="26"/>
  <c r="M59" i="26"/>
  <c r="M60" i="26"/>
  <c r="M62" i="26"/>
  <c r="M63" i="26"/>
  <c r="M55" i="26"/>
  <c r="M56" i="26"/>
  <c r="M50" i="26"/>
  <c r="M51" i="26"/>
  <c r="M52" i="26"/>
  <c r="M49" i="26"/>
  <c r="M39" i="26"/>
  <c r="M40" i="26"/>
  <c r="M41" i="26"/>
  <c r="M42" i="26"/>
  <c r="M43" i="26"/>
  <c r="M44" i="26"/>
  <c r="M45" i="26"/>
  <c r="M46" i="26"/>
  <c r="M47" i="26"/>
  <c r="M38" i="26"/>
  <c r="M26" i="26"/>
  <c r="M27" i="26"/>
  <c r="M28" i="26"/>
  <c r="M29" i="26"/>
  <c r="M30" i="26"/>
  <c r="M31" i="26"/>
  <c r="M32" i="26"/>
  <c r="M33" i="26"/>
  <c r="M34" i="26"/>
  <c r="M35" i="26"/>
  <c r="M25" i="26"/>
  <c r="N58" i="28"/>
  <c r="O58" i="28" s="1"/>
  <c r="M58" i="28"/>
  <c r="N23" i="28"/>
  <c r="O23" i="28" s="1"/>
  <c r="M23" i="28"/>
  <c r="N22" i="28"/>
  <c r="O22" i="28" s="1"/>
  <c r="M22" i="28"/>
  <c r="N21" i="28"/>
  <c r="O21" i="28" s="1"/>
  <c r="M21" i="28"/>
  <c r="N20" i="28"/>
  <c r="O20" i="28" s="1"/>
  <c r="M20" i="28"/>
  <c r="N19" i="28"/>
  <c r="O19" i="28" s="1"/>
  <c r="M19" i="28"/>
  <c r="N18" i="28"/>
  <c r="O18" i="28" s="1"/>
  <c r="M18" i="28"/>
  <c r="N17" i="28"/>
  <c r="O17" i="28" s="1"/>
  <c r="M17" i="28"/>
  <c r="N16" i="28"/>
  <c r="O16" i="28" s="1"/>
  <c r="M16" i="28"/>
  <c r="M12" i="28"/>
  <c r="M9" i="28"/>
  <c r="N58" i="27"/>
  <c r="O58" i="27" s="1"/>
  <c r="M58" i="27"/>
  <c r="O56" i="27"/>
  <c r="N23" i="27"/>
  <c r="O23" i="27" s="1"/>
  <c r="M23" i="27"/>
  <c r="N22" i="27"/>
  <c r="O22" i="27" s="1"/>
  <c r="M22" i="27"/>
  <c r="N21" i="27"/>
  <c r="O21" i="27" s="1"/>
  <c r="M21" i="27"/>
  <c r="N20" i="27"/>
  <c r="O20" i="27" s="1"/>
  <c r="M20" i="27"/>
  <c r="N19" i="27"/>
  <c r="O19" i="27" s="1"/>
  <c r="M19" i="27"/>
  <c r="N18" i="27"/>
  <c r="O18" i="27" s="1"/>
  <c r="M18" i="27"/>
  <c r="N17" i="27"/>
  <c r="O17" i="27" s="1"/>
  <c r="M17" i="27"/>
  <c r="N16" i="27"/>
  <c r="O16" i="27"/>
  <c r="M16" i="27"/>
  <c r="M12" i="27"/>
  <c r="M9" i="27"/>
  <c r="N61" i="24"/>
  <c r="O61" i="24" s="1"/>
  <c r="M61" i="24"/>
  <c r="M61" i="25"/>
  <c r="N61" i="25"/>
  <c r="O61" i="25" s="1"/>
  <c r="N61" i="23"/>
  <c r="O61" i="23" s="1"/>
  <c r="M61" i="23"/>
  <c r="N60" i="24"/>
  <c r="O60" i="24" s="1"/>
  <c r="M60" i="24"/>
  <c r="N60" i="25"/>
  <c r="O60" i="25" s="1"/>
  <c r="M60" i="25"/>
  <c r="N60" i="23"/>
  <c r="O60" i="23" s="1"/>
  <c r="M60" i="23"/>
  <c r="N60" i="22"/>
  <c r="O60" i="22" s="1"/>
  <c r="M60" i="22"/>
  <c r="N58" i="26"/>
  <c r="O58" i="26" s="1"/>
  <c r="M58" i="26"/>
  <c r="N59" i="25"/>
  <c r="O59" i="25"/>
  <c r="M59" i="25"/>
  <c r="N59" i="23"/>
  <c r="O59" i="23"/>
  <c r="M59" i="23"/>
  <c r="N59" i="22"/>
  <c r="O59" i="22" s="1"/>
  <c r="M59" i="22"/>
  <c r="N59" i="21"/>
  <c r="O59" i="21" s="1"/>
  <c r="M59" i="21"/>
  <c r="N59" i="20"/>
  <c r="O59" i="20" s="1"/>
  <c r="M59" i="20"/>
  <c r="N59" i="19"/>
  <c r="M59" i="19"/>
  <c r="O59" i="19"/>
  <c r="N56" i="26"/>
  <c r="O56" i="26" s="1"/>
  <c r="N57" i="24"/>
  <c r="O57" i="24"/>
  <c r="M57" i="24"/>
  <c r="N57" i="25"/>
  <c r="O57" i="25" s="1"/>
  <c r="M57" i="25"/>
  <c r="N57" i="23"/>
  <c r="O57" i="23" s="1"/>
  <c r="M57" i="23"/>
  <c r="N57" i="22"/>
  <c r="O57" i="22" s="1"/>
  <c r="M57" i="22"/>
  <c r="N57" i="21"/>
  <c r="O57" i="21" s="1"/>
  <c r="M57" i="21"/>
  <c r="N57" i="20"/>
  <c r="O57" i="20"/>
  <c r="M57" i="20"/>
  <c r="N57" i="19"/>
  <c r="O57" i="19" s="1"/>
  <c r="M57" i="19"/>
  <c r="N57" i="18"/>
  <c r="O57" i="18" s="1"/>
  <c r="M57" i="18"/>
  <c r="N57" i="17"/>
  <c r="O57" i="17" s="1"/>
  <c r="M57" i="17"/>
  <c r="N57" i="16"/>
  <c r="O57" i="16" s="1"/>
  <c r="M57" i="16"/>
  <c r="N57" i="15"/>
  <c r="O57" i="15" s="1"/>
  <c r="M57" i="15"/>
  <c r="N57" i="2"/>
  <c r="O57" i="2" s="1"/>
  <c r="N56" i="2"/>
  <c r="O56" i="2" s="1"/>
  <c r="M57" i="2"/>
  <c r="N59" i="24"/>
  <c r="O59" i="24" s="1"/>
  <c r="M59" i="24"/>
  <c r="N55" i="24"/>
  <c r="O55" i="24" s="1"/>
  <c r="N55" i="25"/>
  <c r="O55" i="25" s="1"/>
  <c r="M55" i="25"/>
  <c r="M56" i="24"/>
  <c r="M55" i="24"/>
  <c r="M55" i="22"/>
  <c r="N23" i="26"/>
  <c r="O23" i="26" s="1"/>
  <c r="M23" i="26"/>
  <c r="N22" i="26"/>
  <c r="O22" i="26" s="1"/>
  <c r="M22" i="26"/>
  <c r="N21" i="26"/>
  <c r="O21" i="26" s="1"/>
  <c r="M21" i="26"/>
  <c r="N20" i="26"/>
  <c r="O20" i="26" s="1"/>
  <c r="M20" i="26"/>
  <c r="N19" i="26"/>
  <c r="O19" i="26" s="1"/>
  <c r="M19" i="26"/>
  <c r="N18" i="26"/>
  <c r="O18" i="26" s="1"/>
  <c r="M18" i="26"/>
  <c r="N17" i="26"/>
  <c r="O17" i="26" s="1"/>
  <c r="M17" i="26"/>
  <c r="N16" i="26"/>
  <c r="O16" i="26" s="1"/>
  <c r="M16" i="26"/>
  <c r="M12" i="26"/>
  <c r="M9" i="26"/>
  <c r="N56" i="24"/>
  <c r="O56" i="24" s="1"/>
  <c r="N50" i="24"/>
  <c r="O50" i="24" s="1"/>
  <c r="N51" i="24"/>
  <c r="O51" i="24"/>
  <c r="N53" i="24"/>
  <c r="O53" i="24" s="1"/>
  <c r="N49" i="24"/>
  <c r="O49" i="24" s="1"/>
  <c r="N39" i="24"/>
  <c r="O39" i="24" s="1"/>
  <c r="N40" i="24"/>
  <c r="O40" i="24"/>
  <c r="N41" i="24"/>
  <c r="O41" i="24" s="1"/>
  <c r="N42" i="24"/>
  <c r="O42" i="24" s="1"/>
  <c r="N43" i="24"/>
  <c r="O43" i="24" s="1"/>
  <c r="N44" i="24"/>
  <c r="O44" i="24"/>
  <c r="N45" i="24"/>
  <c r="O45" i="24" s="1"/>
  <c r="N46" i="24"/>
  <c r="O46" i="24" s="1"/>
  <c r="N47" i="24"/>
  <c r="O47" i="24" s="1"/>
  <c r="N38" i="24"/>
  <c r="O38" i="24" s="1"/>
  <c r="N29" i="24"/>
  <c r="O29" i="24" s="1"/>
  <c r="N30" i="24"/>
  <c r="O30" i="24" s="1"/>
  <c r="N31" i="24"/>
  <c r="O31" i="24" s="1"/>
  <c r="N32" i="24"/>
  <c r="O32" i="24"/>
  <c r="N33" i="24"/>
  <c r="O33" i="24" s="1"/>
  <c r="N34" i="24"/>
  <c r="O34" i="24" s="1"/>
  <c r="N35" i="24"/>
  <c r="O35" i="24" s="1"/>
  <c r="N56" i="25"/>
  <c r="O56" i="25"/>
  <c r="N50" i="25"/>
  <c r="O50" i="25" s="1"/>
  <c r="N51" i="25"/>
  <c r="O51" i="25" s="1"/>
  <c r="N53" i="25"/>
  <c r="O53" i="25" s="1"/>
  <c r="N49" i="25"/>
  <c r="O49" i="25" s="1"/>
  <c r="N39" i="25"/>
  <c r="O39" i="25" s="1"/>
  <c r="N40" i="25"/>
  <c r="O40" i="25"/>
  <c r="N41" i="25"/>
  <c r="O41" i="25" s="1"/>
  <c r="N42" i="25"/>
  <c r="O42" i="25" s="1"/>
  <c r="N43" i="25"/>
  <c r="O43" i="25" s="1"/>
  <c r="N44" i="25"/>
  <c r="O44" i="25"/>
  <c r="N45" i="25"/>
  <c r="O45" i="25" s="1"/>
  <c r="N46" i="25"/>
  <c r="O46" i="25" s="1"/>
  <c r="N47" i="25"/>
  <c r="O47" i="25" s="1"/>
  <c r="N38" i="25"/>
  <c r="O38" i="25"/>
  <c r="N29" i="25"/>
  <c r="O29" i="25" s="1"/>
  <c r="N30" i="25"/>
  <c r="O30" i="25" s="1"/>
  <c r="N31" i="25"/>
  <c r="O31" i="25" s="1"/>
  <c r="N32" i="25"/>
  <c r="O32" i="25" s="1"/>
  <c r="N33" i="25"/>
  <c r="O33" i="25" s="1"/>
  <c r="N34" i="25"/>
  <c r="O34" i="25" s="1"/>
  <c r="N35" i="25"/>
  <c r="O35" i="25" s="1"/>
  <c r="M56" i="25"/>
  <c r="M50" i="24"/>
  <c r="M51" i="24"/>
  <c r="M53" i="24"/>
  <c r="M49" i="24"/>
  <c r="M39" i="24"/>
  <c r="M40" i="24"/>
  <c r="M41" i="24"/>
  <c r="M42" i="24"/>
  <c r="M43" i="24"/>
  <c r="M44" i="24"/>
  <c r="M45" i="24"/>
  <c r="M46" i="24"/>
  <c r="M47" i="24"/>
  <c r="M38" i="24"/>
  <c r="M50" i="25"/>
  <c r="M51" i="25"/>
  <c r="M53" i="25"/>
  <c r="M49" i="25"/>
  <c r="M39" i="25"/>
  <c r="M40" i="25"/>
  <c r="M41" i="25"/>
  <c r="M42" i="25"/>
  <c r="M43" i="25"/>
  <c r="M44" i="25"/>
  <c r="M45" i="25"/>
  <c r="M46" i="25"/>
  <c r="M47" i="25"/>
  <c r="M38" i="25"/>
  <c r="M29" i="24"/>
  <c r="M30" i="24"/>
  <c r="M31" i="24"/>
  <c r="M32" i="24"/>
  <c r="M33" i="24"/>
  <c r="M34" i="24"/>
  <c r="M35" i="24"/>
  <c r="M29" i="25"/>
  <c r="M30" i="25"/>
  <c r="M31" i="25"/>
  <c r="M32" i="25"/>
  <c r="M33" i="25"/>
  <c r="M34" i="25"/>
  <c r="M35" i="25"/>
  <c r="N28" i="24"/>
  <c r="O28" i="24" s="1"/>
  <c r="M28" i="24"/>
  <c r="N27" i="24"/>
  <c r="O27" i="24" s="1"/>
  <c r="M27" i="24"/>
  <c r="N26" i="24"/>
  <c r="O26" i="24" s="1"/>
  <c r="M26" i="24"/>
  <c r="N25" i="24"/>
  <c r="O25" i="24" s="1"/>
  <c r="M25" i="24"/>
  <c r="N23" i="24"/>
  <c r="O23" i="24" s="1"/>
  <c r="M23" i="24"/>
  <c r="N22" i="24"/>
  <c r="O22" i="24" s="1"/>
  <c r="M22" i="24"/>
  <c r="N21" i="24"/>
  <c r="O21" i="24"/>
  <c r="M21" i="24"/>
  <c r="N20" i="24"/>
  <c r="O20" i="24" s="1"/>
  <c r="M20" i="24"/>
  <c r="N19" i="24"/>
  <c r="O19" i="24" s="1"/>
  <c r="M19" i="24"/>
  <c r="N18" i="24"/>
  <c r="O18" i="24" s="1"/>
  <c r="M18" i="24"/>
  <c r="N17" i="24"/>
  <c r="O17" i="24" s="1"/>
  <c r="M17" i="24"/>
  <c r="N16" i="24"/>
  <c r="O16" i="24" s="1"/>
  <c r="M16" i="24"/>
  <c r="N28" i="25"/>
  <c r="O28" i="25" s="1"/>
  <c r="M28" i="25"/>
  <c r="N27" i="25"/>
  <c r="O27" i="25" s="1"/>
  <c r="M27" i="25"/>
  <c r="N26" i="25"/>
  <c r="O26" i="25" s="1"/>
  <c r="M26" i="25"/>
  <c r="N25" i="25"/>
  <c r="O25" i="25"/>
  <c r="M25" i="25"/>
  <c r="N23" i="25"/>
  <c r="O23" i="25" s="1"/>
  <c r="M23" i="25"/>
  <c r="N22" i="25"/>
  <c r="O22" i="25" s="1"/>
  <c r="M22" i="25"/>
  <c r="N21" i="25"/>
  <c r="O21" i="25" s="1"/>
  <c r="M21" i="25"/>
  <c r="N20" i="25"/>
  <c r="O20" i="25" s="1"/>
  <c r="M20" i="25"/>
  <c r="N19" i="25"/>
  <c r="O19" i="25" s="1"/>
  <c r="M19" i="25"/>
  <c r="N18" i="25"/>
  <c r="O18" i="25" s="1"/>
  <c r="M18" i="25"/>
  <c r="N17" i="25"/>
  <c r="O17" i="25"/>
  <c r="M17" i="25"/>
  <c r="N16" i="25"/>
  <c r="O16" i="25" s="1"/>
  <c r="M16" i="25"/>
  <c r="O58" i="25"/>
  <c r="M12" i="25"/>
  <c r="M9" i="25"/>
  <c r="O58" i="24"/>
  <c r="M12" i="24"/>
  <c r="M9" i="24"/>
  <c r="N56" i="23"/>
  <c r="O56" i="23" s="1"/>
  <c r="N55" i="23"/>
  <c r="O55" i="23" s="1"/>
  <c r="N50" i="23"/>
  <c r="O50" i="23" s="1"/>
  <c r="N51" i="23"/>
  <c r="O51" i="23" s="1"/>
  <c r="N53" i="23"/>
  <c r="O53" i="23" s="1"/>
  <c r="N49" i="23"/>
  <c r="O49" i="23" s="1"/>
  <c r="N39" i="23"/>
  <c r="O39" i="23" s="1"/>
  <c r="N40" i="23"/>
  <c r="O40" i="23" s="1"/>
  <c r="N41" i="23"/>
  <c r="O41" i="23" s="1"/>
  <c r="N42" i="23"/>
  <c r="O42" i="23" s="1"/>
  <c r="N43" i="23"/>
  <c r="O43" i="23" s="1"/>
  <c r="N44" i="23"/>
  <c r="O44" i="23"/>
  <c r="N45" i="23"/>
  <c r="O45" i="23" s="1"/>
  <c r="N46" i="23"/>
  <c r="O46" i="23" s="1"/>
  <c r="N47" i="23"/>
  <c r="O47" i="23" s="1"/>
  <c r="N38" i="23"/>
  <c r="O38" i="23" s="1"/>
  <c r="N26" i="23"/>
  <c r="O26" i="23" s="1"/>
  <c r="N27" i="23"/>
  <c r="O27" i="23" s="1"/>
  <c r="N28" i="23"/>
  <c r="O28" i="23" s="1"/>
  <c r="N29" i="23"/>
  <c r="O29" i="23" s="1"/>
  <c r="N30" i="23"/>
  <c r="O30" i="23" s="1"/>
  <c r="N31" i="23"/>
  <c r="O31" i="23" s="1"/>
  <c r="N32" i="23"/>
  <c r="O32" i="23" s="1"/>
  <c r="N33" i="23"/>
  <c r="O33" i="23"/>
  <c r="N34" i="23"/>
  <c r="O34" i="23" s="1"/>
  <c r="N35" i="23"/>
  <c r="O35" i="23" s="1"/>
  <c r="N36" i="23"/>
  <c r="O36" i="23" s="1"/>
  <c r="N25" i="23"/>
  <c r="O25" i="23" s="1"/>
  <c r="N17" i="23"/>
  <c r="O17" i="23" s="1"/>
  <c r="N18" i="23"/>
  <c r="O18" i="23"/>
  <c r="N19" i="23"/>
  <c r="O19" i="23" s="1"/>
  <c r="N20" i="23"/>
  <c r="O20" i="23" s="1"/>
  <c r="N21" i="23"/>
  <c r="O21" i="23" s="1"/>
  <c r="N22" i="23"/>
  <c r="O22" i="23" s="1"/>
  <c r="N23" i="23"/>
  <c r="O23" i="23" s="1"/>
  <c r="N16" i="23"/>
  <c r="O16" i="23"/>
  <c r="N56" i="22"/>
  <c r="O56" i="22" s="1"/>
  <c r="N55" i="22"/>
  <c r="O55" i="22"/>
  <c r="N50" i="22"/>
  <c r="O50" i="22" s="1"/>
  <c r="N52" i="22"/>
  <c r="O52" i="22" s="1"/>
  <c r="N53" i="22"/>
  <c r="O53" i="22" s="1"/>
  <c r="N49" i="22"/>
  <c r="O49" i="22" s="1"/>
  <c r="N39" i="22"/>
  <c r="O39" i="22" s="1"/>
  <c r="N40" i="22"/>
  <c r="O40" i="22" s="1"/>
  <c r="N41" i="22"/>
  <c r="O41" i="22" s="1"/>
  <c r="N42" i="22"/>
  <c r="O42" i="22" s="1"/>
  <c r="N43" i="22"/>
  <c r="O43" i="22" s="1"/>
  <c r="N44" i="22"/>
  <c r="O44" i="22" s="1"/>
  <c r="N45" i="22"/>
  <c r="O45" i="22" s="1"/>
  <c r="N46" i="22"/>
  <c r="O46" i="22" s="1"/>
  <c r="N47" i="22"/>
  <c r="O47" i="22" s="1"/>
  <c r="N38" i="22"/>
  <c r="O38" i="22" s="1"/>
  <c r="N26" i="22"/>
  <c r="O26" i="22" s="1"/>
  <c r="N27" i="22"/>
  <c r="O27" i="22" s="1"/>
  <c r="N28" i="22"/>
  <c r="O28" i="22" s="1"/>
  <c r="N29" i="22"/>
  <c r="O29" i="22" s="1"/>
  <c r="N30" i="22"/>
  <c r="O30" i="22"/>
  <c r="N31" i="22"/>
  <c r="O31" i="22" s="1"/>
  <c r="N32" i="22"/>
  <c r="O32" i="22" s="1"/>
  <c r="N33" i="22"/>
  <c r="O33" i="22" s="1"/>
  <c r="N34" i="22"/>
  <c r="O34" i="22" s="1"/>
  <c r="N35" i="22"/>
  <c r="O35" i="22" s="1"/>
  <c r="N25" i="22"/>
  <c r="O25" i="22" s="1"/>
  <c r="N17" i="22"/>
  <c r="O17" i="22" s="1"/>
  <c r="N18" i="22"/>
  <c r="O18" i="22" s="1"/>
  <c r="N19" i="22"/>
  <c r="O19" i="22" s="1"/>
  <c r="N20" i="22"/>
  <c r="O20" i="22" s="1"/>
  <c r="N21" i="22"/>
  <c r="O21" i="22" s="1"/>
  <c r="N22" i="22"/>
  <c r="O22" i="22"/>
  <c r="N23" i="22"/>
  <c r="O23" i="22" s="1"/>
  <c r="N16" i="22"/>
  <c r="O16" i="22" s="1"/>
  <c r="M56" i="23"/>
  <c r="M55" i="23"/>
  <c r="M50" i="23"/>
  <c r="M51" i="23"/>
  <c r="M53" i="23"/>
  <c r="M49" i="23"/>
  <c r="M39" i="23"/>
  <c r="M40" i="23"/>
  <c r="M41" i="23"/>
  <c r="M42" i="23"/>
  <c r="M43" i="23"/>
  <c r="M44" i="23"/>
  <c r="M45" i="23"/>
  <c r="M46" i="23"/>
  <c r="M47" i="23"/>
  <c r="M38" i="23"/>
  <c r="M26" i="23"/>
  <c r="M27" i="23"/>
  <c r="M28" i="23"/>
  <c r="M29" i="23"/>
  <c r="M30" i="23"/>
  <c r="M31" i="23"/>
  <c r="M32" i="23"/>
  <c r="M33" i="23"/>
  <c r="M34" i="23"/>
  <c r="M35" i="23"/>
  <c r="M25" i="23"/>
  <c r="M56" i="22"/>
  <c r="M50" i="22"/>
  <c r="M52" i="22"/>
  <c r="M53" i="22"/>
  <c r="M49" i="22"/>
  <c r="M39" i="22"/>
  <c r="M40" i="22"/>
  <c r="M41" i="22"/>
  <c r="M42" i="22"/>
  <c r="M43" i="22"/>
  <c r="M44" i="22"/>
  <c r="M45" i="22"/>
  <c r="M46" i="22"/>
  <c r="M47" i="22"/>
  <c r="M38" i="22"/>
  <c r="M26" i="22"/>
  <c r="M27" i="22"/>
  <c r="M28" i="22"/>
  <c r="M29" i="22"/>
  <c r="M30" i="22"/>
  <c r="M31" i="22"/>
  <c r="M32" i="22"/>
  <c r="M33" i="22"/>
  <c r="M34" i="22"/>
  <c r="M35" i="22"/>
  <c r="M25" i="22"/>
  <c r="M17" i="23"/>
  <c r="M18" i="23"/>
  <c r="M19" i="23"/>
  <c r="M20" i="23"/>
  <c r="M21" i="23"/>
  <c r="M22" i="23"/>
  <c r="M23" i="23"/>
  <c r="M17" i="22"/>
  <c r="M18" i="22"/>
  <c r="M19" i="22"/>
  <c r="M20" i="22"/>
  <c r="M21" i="22"/>
  <c r="M22" i="22"/>
  <c r="M23" i="22"/>
  <c r="M16" i="23"/>
  <c r="M16" i="22"/>
  <c r="O58" i="23"/>
  <c r="M12" i="23"/>
  <c r="M9" i="23"/>
  <c r="O58" i="22"/>
  <c r="M12" i="22"/>
  <c r="M9" i="22"/>
  <c r="O56" i="21"/>
  <c r="N56" i="21"/>
  <c r="N55" i="21"/>
  <c r="O55" i="21"/>
  <c r="N50" i="21"/>
  <c r="O50" i="21" s="1"/>
  <c r="N51" i="21"/>
  <c r="O51" i="21" s="1"/>
  <c r="N53" i="21"/>
  <c r="O53" i="21" s="1"/>
  <c r="N49" i="21"/>
  <c r="O49" i="21" s="1"/>
  <c r="N39" i="21"/>
  <c r="O39" i="21" s="1"/>
  <c r="N40" i="21"/>
  <c r="O40" i="21"/>
  <c r="N41" i="21"/>
  <c r="O41" i="21" s="1"/>
  <c r="N42" i="21"/>
  <c r="O42" i="21" s="1"/>
  <c r="N43" i="21"/>
  <c r="O43" i="21" s="1"/>
  <c r="N44" i="21"/>
  <c r="O44" i="21" s="1"/>
  <c r="N45" i="21"/>
  <c r="O45" i="21" s="1"/>
  <c r="N46" i="21"/>
  <c r="O46" i="21" s="1"/>
  <c r="N47" i="21"/>
  <c r="O47" i="21" s="1"/>
  <c r="N38" i="21"/>
  <c r="O38" i="21"/>
  <c r="N26" i="21"/>
  <c r="O26" i="21" s="1"/>
  <c r="N27" i="21"/>
  <c r="O27" i="21" s="1"/>
  <c r="N28" i="21"/>
  <c r="O28" i="21" s="1"/>
  <c r="N29" i="21"/>
  <c r="O29" i="21" s="1"/>
  <c r="N30" i="21"/>
  <c r="O30" i="21" s="1"/>
  <c r="N31" i="21"/>
  <c r="O31" i="21" s="1"/>
  <c r="N32" i="21"/>
  <c r="O32" i="21" s="1"/>
  <c r="N33" i="21"/>
  <c r="O33" i="21"/>
  <c r="N34" i="21"/>
  <c r="O34" i="21" s="1"/>
  <c r="N35" i="21"/>
  <c r="O35" i="21" s="1"/>
  <c r="N36" i="21"/>
  <c r="O36" i="21" s="1"/>
  <c r="N25" i="21"/>
  <c r="O25" i="21" s="1"/>
  <c r="N17" i="21"/>
  <c r="O17" i="21" s="1"/>
  <c r="N18" i="21"/>
  <c r="O18" i="21" s="1"/>
  <c r="N19" i="21"/>
  <c r="O19" i="21" s="1"/>
  <c r="N20" i="21"/>
  <c r="O20" i="21"/>
  <c r="N21" i="21"/>
  <c r="O21" i="21" s="1"/>
  <c r="N22" i="21"/>
  <c r="O22" i="21" s="1"/>
  <c r="N23" i="21"/>
  <c r="O23" i="21" s="1"/>
  <c r="N16" i="21"/>
  <c r="O16" i="21" s="1"/>
  <c r="M56" i="21"/>
  <c r="M55" i="21"/>
  <c r="M50" i="21"/>
  <c r="M51" i="21"/>
  <c r="M53" i="21"/>
  <c r="M49" i="21"/>
  <c r="M39" i="21"/>
  <c r="M40" i="21"/>
  <c r="M41" i="21"/>
  <c r="M42" i="21"/>
  <c r="M43" i="21"/>
  <c r="M44" i="21"/>
  <c r="M45" i="21"/>
  <c r="M46" i="21"/>
  <c r="M47" i="21"/>
  <c r="M38" i="21"/>
  <c r="M26" i="21"/>
  <c r="M27" i="21"/>
  <c r="M28" i="21"/>
  <c r="M29" i="21"/>
  <c r="M30" i="21"/>
  <c r="M31" i="21"/>
  <c r="M32" i="21"/>
  <c r="M33" i="21"/>
  <c r="M34" i="21"/>
  <c r="M35" i="21"/>
  <c r="M25" i="21"/>
  <c r="M17" i="21"/>
  <c r="M18" i="21"/>
  <c r="M19" i="21"/>
  <c r="M20" i="21"/>
  <c r="M21" i="21"/>
  <c r="M22" i="21"/>
  <c r="M23" i="21"/>
  <c r="M16" i="21"/>
  <c r="N26" i="20"/>
  <c r="O26" i="20"/>
  <c r="N27" i="20"/>
  <c r="O27" i="20" s="1"/>
  <c r="M26" i="20"/>
  <c r="M27" i="20"/>
  <c r="M23" i="20"/>
  <c r="N23" i="20"/>
  <c r="O23" i="20" s="1"/>
  <c r="N22" i="20"/>
  <c r="O22" i="20" s="1"/>
  <c r="M22" i="20"/>
  <c r="O58" i="21"/>
  <c r="M12" i="21"/>
  <c r="M9" i="21"/>
  <c r="N56" i="20"/>
  <c r="O56" i="20" s="1"/>
  <c r="N55" i="20"/>
  <c r="O55" i="20" s="1"/>
  <c r="N50" i="20"/>
  <c r="O50" i="20" s="1"/>
  <c r="N51" i="20"/>
  <c r="O51" i="20" s="1"/>
  <c r="N53" i="20"/>
  <c r="O53" i="20"/>
  <c r="N49" i="20"/>
  <c r="O49" i="20" s="1"/>
  <c r="N39" i="20"/>
  <c r="O39" i="20" s="1"/>
  <c r="N40" i="20"/>
  <c r="O40" i="20" s="1"/>
  <c r="N41" i="20"/>
  <c r="O41" i="20" s="1"/>
  <c r="N42" i="20"/>
  <c r="O42" i="20" s="1"/>
  <c r="N43" i="20"/>
  <c r="O43" i="20" s="1"/>
  <c r="N44" i="20"/>
  <c r="O44" i="20" s="1"/>
  <c r="N45" i="20"/>
  <c r="O45" i="20" s="1"/>
  <c r="N46" i="20"/>
  <c r="O46" i="20" s="1"/>
  <c r="N47" i="20"/>
  <c r="O47" i="20" s="1"/>
  <c r="N38" i="20"/>
  <c r="O38" i="20" s="1"/>
  <c r="N29" i="20"/>
  <c r="O29" i="20" s="1"/>
  <c r="N30" i="20"/>
  <c r="O30" i="20" s="1"/>
  <c r="N31" i="20"/>
  <c r="O31" i="20" s="1"/>
  <c r="N32" i="20"/>
  <c r="O32" i="20" s="1"/>
  <c r="N33" i="20"/>
  <c r="O33" i="20" s="1"/>
  <c r="N34" i="20"/>
  <c r="O34" i="20" s="1"/>
  <c r="N35" i="20"/>
  <c r="O35" i="20" s="1"/>
  <c r="N36" i="20"/>
  <c r="O36" i="20" s="1"/>
  <c r="N28" i="20"/>
  <c r="O28" i="20" s="1"/>
  <c r="N25" i="20"/>
  <c r="O25" i="20" s="1"/>
  <c r="N17" i="20"/>
  <c r="O17" i="20" s="1"/>
  <c r="N18" i="20"/>
  <c r="O18" i="20" s="1"/>
  <c r="N19" i="20"/>
  <c r="O19" i="20"/>
  <c r="N20" i="20"/>
  <c r="O20" i="20"/>
  <c r="N21" i="20"/>
  <c r="O21" i="20" s="1"/>
  <c r="N16" i="20"/>
  <c r="O16" i="20" s="1"/>
  <c r="M56" i="20"/>
  <c r="M55" i="20"/>
  <c r="M50" i="20"/>
  <c r="M51" i="20"/>
  <c r="M53" i="20"/>
  <c r="M49" i="20"/>
  <c r="M39" i="20"/>
  <c r="M40" i="20"/>
  <c r="M41" i="20"/>
  <c r="M42" i="20"/>
  <c r="M43" i="20"/>
  <c r="M44" i="20"/>
  <c r="M45" i="20"/>
  <c r="M46" i="20"/>
  <c r="M47" i="20"/>
  <c r="M38" i="20"/>
  <c r="M29" i="20"/>
  <c r="M30" i="20"/>
  <c r="M31" i="20"/>
  <c r="M32" i="20"/>
  <c r="M33" i="20"/>
  <c r="M34" i="20"/>
  <c r="M35" i="20"/>
  <c r="M28" i="20"/>
  <c r="M25" i="20"/>
  <c r="M17" i="20"/>
  <c r="M18" i="20"/>
  <c r="M19" i="20"/>
  <c r="M20" i="20"/>
  <c r="M21" i="20"/>
  <c r="M16" i="20"/>
  <c r="M55" i="19"/>
  <c r="N22" i="19"/>
  <c r="O22" i="19" s="1"/>
  <c r="N23" i="19"/>
  <c r="O23" i="19" s="1"/>
  <c r="M23" i="19"/>
  <c r="M22" i="19"/>
  <c r="O58" i="20"/>
  <c r="M12" i="20"/>
  <c r="M9" i="20"/>
  <c r="N55" i="19"/>
  <c r="O55" i="19" s="1"/>
  <c r="N27" i="19"/>
  <c r="O27" i="19" s="1"/>
  <c r="M27" i="19"/>
  <c r="N26" i="19"/>
  <c r="O26" i="19" s="1"/>
  <c r="M26" i="19"/>
  <c r="O58" i="19"/>
  <c r="N28" i="19"/>
  <c r="O28" i="19" s="1"/>
  <c r="N25" i="19"/>
  <c r="O25" i="19" s="1"/>
  <c r="N56" i="19"/>
  <c r="O56" i="19" s="1"/>
  <c r="N50" i="19"/>
  <c r="O50" i="19" s="1"/>
  <c r="N51" i="19"/>
  <c r="O51" i="19" s="1"/>
  <c r="N53" i="19"/>
  <c r="O53" i="19"/>
  <c r="N49" i="19"/>
  <c r="O49" i="19"/>
  <c r="N39" i="19"/>
  <c r="O39" i="19"/>
  <c r="N40" i="19"/>
  <c r="O40" i="19"/>
  <c r="N41" i="19"/>
  <c r="O41" i="19" s="1"/>
  <c r="N42" i="19"/>
  <c r="O42" i="19"/>
  <c r="N43" i="19"/>
  <c r="O43" i="19" s="1"/>
  <c r="N44" i="19"/>
  <c r="O44" i="19"/>
  <c r="N45" i="19"/>
  <c r="O45" i="19" s="1"/>
  <c r="N46" i="19"/>
  <c r="O46" i="19" s="1"/>
  <c r="N47" i="19"/>
  <c r="O47" i="19" s="1"/>
  <c r="N38" i="19"/>
  <c r="O38" i="19" s="1"/>
  <c r="N35" i="19"/>
  <c r="O35" i="19" s="1"/>
  <c r="N36" i="19"/>
  <c r="O36" i="19" s="1"/>
  <c r="N34" i="19"/>
  <c r="O34" i="19" s="1"/>
  <c r="N30" i="19"/>
  <c r="O30" i="19" s="1"/>
  <c r="N31" i="19"/>
  <c r="O31" i="19" s="1"/>
  <c r="N32" i="19"/>
  <c r="O32" i="19" s="1"/>
  <c r="N33" i="19"/>
  <c r="O33" i="19" s="1"/>
  <c r="N29" i="19"/>
  <c r="O29" i="19" s="1"/>
  <c r="N17" i="19"/>
  <c r="O17" i="19" s="1"/>
  <c r="N18" i="19"/>
  <c r="O18" i="19" s="1"/>
  <c r="N19" i="19"/>
  <c r="O19" i="19" s="1"/>
  <c r="N20" i="19"/>
  <c r="O20" i="19" s="1"/>
  <c r="N21" i="19"/>
  <c r="O21" i="19" s="1"/>
  <c r="N16" i="19"/>
  <c r="O16" i="19" s="1"/>
  <c r="M56" i="19"/>
  <c r="M50" i="19"/>
  <c r="M51" i="19"/>
  <c r="M53" i="19"/>
  <c r="M49" i="19"/>
  <c r="M39" i="19"/>
  <c r="M40" i="19"/>
  <c r="M41" i="19"/>
  <c r="M42" i="19"/>
  <c r="M43" i="19"/>
  <c r="M44" i="19"/>
  <c r="M45" i="19"/>
  <c r="M46" i="19"/>
  <c r="M47" i="19"/>
  <c r="M38" i="19"/>
  <c r="M29" i="19"/>
  <c r="M30" i="19"/>
  <c r="M31" i="19"/>
  <c r="M32" i="19"/>
  <c r="M33" i="19"/>
  <c r="M34" i="19"/>
  <c r="M35" i="19"/>
  <c r="M28" i="19"/>
  <c r="M25" i="19"/>
  <c r="M17" i="19"/>
  <c r="M18" i="19"/>
  <c r="M19" i="19"/>
  <c r="M20" i="19"/>
  <c r="M21" i="19"/>
  <c r="M16" i="19"/>
  <c r="N26" i="18"/>
  <c r="O26" i="18" s="1"/>
  <c r="M26" i="18"/>
  <c r="N56" i="18"/>
  <c r="O56" i="18" s="1"/>
  <c r="N55" i="18"/>
  <c r="O55" i="18" s="1"/>
  <c r="N50" i="18"/>
  <c r="O50" i="18" s="1"/>
  <c r="N51" i="18"/>
  <c r="O51" i="18" s="1"/>
  <c r="N53" i="18"/>
  <c r="O53" i="18" s="1"/>
  <c r="N49" i="18"/>
  <c r="O49" i="18" s="1"/>
  <c r="N39" i="18"/>
  <c r="N40" i="18"/>
  <c r="N41" i="18"/>
  <c r="O41" i="18" s="1"/>
  <c r="N42" i="18"/>
  <c r="O42" i="18" s="1"/>
  <c r="N43" i="18"/>
  <c r="N44" i="18"/>
  <c r="O44" i="18" s="1"/>
  <c r="N45" i="18"/>
  <c r="O45" i="18" s="1"/>
  <c r="N46" i="18"/>
  <c r="O46" i="18" s="1"/>
  <c r="N47" i="18"/>
  <c r="N38" i="18"/>
  <c r="O38" i="18" s="1"/>
  <c r="N28" i="18"/>
  <c r="O28" i="18" s="1"/>
  <c r="N29" i="18"/>
  <c r="O29" i="18" s="1"/>
  <c r="N30" i="18"/>
  <c r="O30" i="18" s="1"/>
  <c r="N31" i="18"/>
  <c r="N32" i="18"/>
  <c r="O32" i="18" s="1"/>
  <c r="N33" i="18"/>
  <c r="O33" i="18"/>
  <c r="N34" i="18"/>
  <c r="O34" i="18" s="1"/>
  <c r="N35" i="18"/>
  <c r="O35" i="18" s="1"/>
  <c r="N36" i="18"/>
  <c r="O36" i="18" s="1"/>
  <c r="N25" i="18"/>
  <c r="O25" i="18" s="1"/>
  <c r="N17" i="18"/>
  <c r="N18" i="18"/>
  <c r="O18" i="18" s="1"/>
  <c r="N19" i="18"/>
  <c r="N20" i="18"/>
  <c r="O20" i="18"/>
  <c r="N21" i="18"/>
  <c r="N22" i="18"/>
  <c r="O22" i="18" s="1"/>
  <c r="N23" i="18"/>
  <c r="O23" i="18"/>
  <c r="N16" i="18"/>
  <c r="O16" i="18" s="1"/>
  <c r="M56" i="18"/>
  <c r="M50" i="18"/>
  <c r="M51" i="18"/>
  <c r="M53" i="18"/>
  <c r="M49" i="18"/>
  <c r="M39" i="18"/>
  <c r="M40" i="18"/>
  <c r="M41" i="18"/>
  <c r="M42" i="18"/>
  <c r="M43" i="18"/>
  <c r="M44" i="18"/>
  <c r="M45" i="18"/>
  <c r="M46" i="18"/>
  <c r="M47" i="18"/>
  <c r="M38" i="18"/>
  <c r="M31" i="18"/>
  <c r="M32" i="18"/>
  <c r="M33" i="18"/>
  <c r="M34" i="18"/>
  <c r="M35" i="18"/>
  <c r="M36" i="18"/>
  <c r="M28" i="18"/>
  <c r="M29" i="18"/>
  <c r="M30" i="18"/>
  <c r="M25" i="18"/>
  <c r="M23" i="18"/>
  <c r="M22" i="18"/>
  <c r="M21" i="18"/>
  <c r="M20" i="18"/>
  <c r="M19" i="18"/>
  <c r="M18" i="18"/>
  <c r="M17" i="18"/>
  <c r="M16" i="18"/>
  <c r="N27" i="18"/>
  <c r="O27" i="18" s="1"/>
  <c r="M27" i="18"/>
  <c r="M55" i="18"/>
  <c r="O47" i="18"/>
  <c r="O39" i="18"/>
  <c r="O40" i="18"/>
  <c r="O43" i="18"/>
  <c r="O31" i="18"/>
  <c r="O21" i="18"/>
  <c r="O19" i="18"/>
  <c r="O17" i="18"/>
  <c r="M12" i="19"/>
  <c r="M9" i="19"/>
  <c r="M12" i="18"/>
  <c r="M9" i="18"/>
  <c r="N32" i="17"/>
  <c r="O32" i="17" s="1"/>
  <c r="M32" i="17"/>
  <c r="N44" i="17"/>
  <c r="O44" i="17"/>
  <c r="M27" i="17"/>
  <c r="N27" i="17"/>
  <c r="O27" i="17" s="1"/>
  <c r="N55" i="17"/>
  <c r="O55" i="17"/>
  <c r="M55" i="17"/>
  <c r="N26" i="17"/>
  <c r="O26" i="17" s="1"/>
  <c r="M26" i="17"/>
  <c r="N56" i="17"/>
  <c r="O56" i="17" s="1"/>
  <c r="N50" i="17"/>
  <c r="O50" i="17" s="1"/>
  <c r="N51" i="17"/>
  <c r="O51" i="17" s="1"/>
  <c r="N53" i="17"/>
  <c r="O53" i="17"/>
  <c r="N49" i="17"/>
  <c r="O49" i="17" s="1"/>
  <c r="N46" i="17"/>
  <c r="O46" i="17" s="1"/>
  <c r="N47" i="17"/>
  <c r="O47" i="17" s="1"/>
  <c r="N39" i="17"/>
  <c r="O39" i="17"/>
  <c r="N40" i="17"/>
  <c r="O40" i="17" s="1"/>
  <c r="N41" i="17"/>
  <c r="O41" i="17" s="1"/>
  <c r="N42" i="17"/>
  <c r="O42" i="17" s="1"/>
  <c r="N43" i="17"/>
  <c r="O43" i="17"/>
  <c r="N45" i="17"/>
  <c r="O45" i="17" s="1"/>
  <c r="N38" i="17"/>
  <c r="O38" i="17" s="1"/>
  <c r="N35" i="17"/>
  <c r="O35" i="17" s="1"/>
  <c r="N34" i="17"/>
  <c r="O34" i="17"/>
  <c r="N36" i="17"/>
  <c r="O36" i="17" s="1"/>
  <c r="N33" i="17"/>
  <c r="O33" i="17" s="1"/>
  <c r="N29" i="17"/>
  <c r="O29" i="17" s="1"/>
  <c r="N30" i="17"/>
  <c r="O30" i="17"/>
  <c r="N31" i="17"/>
  <c r="O31" i="17" s="1"/>
  <c r="N28" i="17"/>
  <c r="O28" i="17" s="1"/>
  <c r="N25" i="17"/>
  <c r="O25" i="17" s="1"/>
  <c r="N17" i="17"/>
  <c r="O17" i="17"/>
  <c r="N18" i="17"/>
  <c r="O18" i="17" s="1"/>
  <c r="N19" i="17"/>
  <c r="O19" i="17" s="1"/>
  <c r="N20" i="17"/>
  <c r="O20" i="17" s="1"/>
  <c r="N21" i="17"/>
  <c r="O21" i="17" s="1"/>
  <c r="N22" i="17"/>
  <c r="O22" i="17" s="1"/>
  <c r="N23" i="17"/>
  <c r="O23" i="17" s="1"/>
  <c r="N16" i="17"/>
  <c r="O16" i="17" s="1"/>
  <c r="M25" i="17"/>
  <c r="M28" i="17"/>
  <c r="M29" i="17"/>
  <c r="M30" i="17"/>
  <c r="M31" i="17"/>
  <c r="M33" i="17"/>
  <c r="M34" i="17"/>
  <c r="M35" i="17"/>
  <c r="M36" i="17"/>
  <c r="M38" i="17"/>
  <c r="M39" i="17"/>
  <c r="M40" i="17"/>
  <c r="M41" i="17"/>
  <c r="M42" i="17"/>
  <c r="M43" i="17"/>
  <c r="M44" i="17"/>
  <c r="M45" i="17"/>
  <c r="M46" i="17"/>
  <c r="M47" i="17"/>
  <c r="M49" i="17"/>
  <c r="M50" i="17"/>
  <c r="M51" i="17"/>
  <c r="M53" i="17"/>
  <c r="M56" i="17"/>
  <c r="M17" i="17"/>
  <c r="M18" i="17"/>
  <c r="M19" i="17"/>
  <c r="M20" i="17"/>
  <c r="M21" i="17"/>
  <c r="M22" i="17"/>
  <c r="M23" i="17"/>
  <c r="M16" i="17"/>
  <c r="M12" i="17"/>
  <c r="M9" i="17"/>
  <c r="N55" i="16"/>
  <c r="O55" i="16" s="1"/>
  <c r="M55" i="16"/>
  <c r="M27" i="16"/>
  <c r="N27" i="16"/>
  <c r="O27" i="16" s="1"/>
  <c r="N26" i="16"/>
  <c r="O26" i="16"/>
  <c r="N26" i="15"/>
  <c r="O26" i="15" s="1"/>
  <c r="M26" i="16"/>
  <c r="M26" i="15"/>
  <c r="M25" i="12"/>
  <c r="M26" i="2"/>
  <c r="N26" i="2"/>
  <c r="O26" i="2" s="1"/>
  <c r="M23" i="2"/>
  <c r="N23" i="2"/>
  <c r="O23" i="2"/>
  <c r="M23" i="12"/>
  <c r="N23" i="12"/>
  <c r="O23" i="12" s="1"/>
  <c r="M23" i="15"/>
  <c r="N23" i="15"/>
  <c r="O23" i="15" s="1"/>
  <c r="M23" i="16"/>
  <c r="N23" i="16"/>
  <c r="O23" i="16"/>
  <c r="N22" i="16"/>
  <c r="O22" i="16" s="1"/>
  <c r="M22" i="16"/>
  <c r="N56" i="16"/>
  <c r="O56" i="16"/>
  <c r="N50" i="16"/>
  <c r="O50" i="16" s="1"/>
  <c r="N51" i="16"/>
  <c r="O51" i="16" s="1"/>
  <c r="N53" i="16"/>
  <c r="O53" i="16" s="1"/>
  <c r="N49" i="16"/>
  <c r="O49" i="16" s="1"/>
  <c r="N39" i="16"/>
  <c r="O39" i="16" s="1"/>
  <c r="N40" i="16"/>
  <c r="O40" i="16" s="1"/>
  <c r="N41" i="16"/>
  <c r="O41" i="16" s="1"/>
  <c r="N42" i="16"/>
  <c r="O42" i="16" s="1"/>
  <c r="N43" i="16"/>
  <c r="O43" i="16" s="1"/>
  <c r="N45" i="16"/>
  <c r="O45" i="16" s="1"/>
  <c r="N46" i="16"/>
  <c r="O46" i="16" s="1"/>
  <c r="N47" i="16"/>
  <c r="O47" i="16" s="1"/>
  <c r="N38" i="16"/>
  <c r="O38" i="16" s="1"/>
  <c r="N29" i="16"/>
  <c r="O29" i="16" s="1"/>
  <c r="N30" i="16"/>
  <c r="O30" i="16" s="1"/>
  <c r="N31" i="16"/>
  <c r="O31" i="16" s="1"/>
  <c r="N32" i="16"/>
  <c r="O32" i="16" s="1"/>
  <c r="N33" i="16"/>
  <c r="O33" i="16" s="1"/>
  <c r="N34" i="16"/>
  <c r="O34" i="16" s="1"/>
  <c r="N35" i="16"/>
  <c r="O35" i="16" s="1"/>
  <c r="N36" i="16"/>
  <c r="O36" i="16" s="1"/>
  <c r="N28" i="16"/>
  <c r="O28" i="16" s="1"/>
  <c r="N25" i="16"/>
  <c r="O25" i="16"/>
  <c r="N17" i="16"/>
  <c r="O17" i="16" s="1"/>
  <c r="N18" i="16"/>
  <c r="O18" i="16"/>
  <c r="N19" i="16"/>
  <c r="O19" i="16"/>
  <c r="N20" i="16"/>
  <c r="O20" i="16" s="1"/>
  <c r="N21" i="16"/>
  <c r="O21" i="16"/>
  <c r="N16" i="16"/>
  <c r="O16" i="16" s="1"/>
  <c r="M56" i="16"/>
  <c r="M50" i="16"/>
  <c r="M51" i="16"/>
  <c r="M53" i="16"/>
  <c r="M49" i="16"/>
  <c r="M39" i="16"/>
  <c r="M40" i="16"/>
  <c r="M41" i="16"/>
  <c r="M42" i="16"/>
  <c r="M43" i="16"/>
  <c r="M44" i="16"/>
  <c r="M45" i="16"/>
  <c r="M46" i="16"/>
  <c r="M47" i="16"/>
  <c r="M38" i="16"/>
  <c r="M29" i="16"/>
  <c r="M30" i="16"/>
  <c r="M31" i="16"/>
  <c r="M32" i="16"/>
  <c r="M33" i="16"/>
  <c r="M34" i="16"/>
  <c r="M35" i="16"/>
  <c r="M36" i="16"/>
  <c r="M28" i="16"/>
  <c r="M25" i="16"/>
  <c r="M17" i="16"/>
  <c r="M18" i="16"/>
  <c r="M19" i="16"/>
  <c r="M20" i="16"/>
  <c r="M21" i="16"/>
  <c r="M16" i="16"/>
  <c r="M12" i="16"/>
  <c r="M9" i="16"/>
  <c r="N55" i="15"/>
  <c r="O55" i="15" s="1"/>
  <c r="N55" i="2"/>
  <c r="O55" i="2" s="1"/>
  <c r="M55" i="2"/>
  <c r="M55" i="15"/>
  <c r="N56" i="15"/>
  <c r="O56" i="15" s="1"/>
  <c r="M56" i="15"/>
  <c r="M56" i="2"/>
  <c r="N50" i="15"/>
  <c r="O50" i="15" s="1"/>
  <c r="N51" i="15"/>
  <c r="O51" i="15" s="1"/>
  <c r="N53" i="15"/>
  <c r="O53" i="15" s="1"/>
  <c r="N49" i="15"/>
  <c r="O49" i="15"/>
  <c r="N46" i="15"/>
  <c r="O46" i="15" s="1"/>
  <c r="N47" i="15"/>
  <c r="O47" i="15" s="1"/>
  <c r="N45" i="15"/>
  <c r="O45" i="15" s="1"/>
  <c r="N39" i="15"/>
  <c r="O39" i="15" s="1"/>
  <c r="N40" i="15"/>
  <c r="O40" i="15" s="1"/>
  <c r="N41" i="15"/>
  <c r="O41" i="15"/>
  <c r="N42" i="15"/>
  <c r="O42" i="15" s="1"/>
  <c r="N43" i="15"/>
  <c r="O43" i="15"/>
  <c r="N38" i="15"/>
  <c r="O38" i="15" s="1"/>
  <c r="N33" i="15"/>
  <c r="O33" i="15"/>
  <c r="N34" i="15"/>
  <c r="O34" i="15" s="1"/>
  <c r="N35" i="15"/>
  <c r="O35" i="15"/>
  <c r="N36" i="15"/>
  <c r="O36" i="15" s="1"/>
  <c r="N32" i="15"/>
  <c r="O32" i="15"/>
  <c r="N31" i="15"/>
  <c r="O31" i="15" s="1"/>
  <c r="N30" i="15"/>
  <c r="O30" i="15" s="1"/>
  <c r="N29" i="15"/>
  <c r="O29" i="15"/>
  <c r="N28" i="15"/>
  <c r="O28" i="15" s="1"/>
  <c r="N27" i="15"/>
  <c r="O27" i="15"/>
  <c r="N25" i="15"/>
  <c r="O25" i="15" s="1"/>
  <c r="N22" i="15"/>
  <c r="O22" i="15"/>
  <c r="N21" i="15"/>
  <c r="O21" i="15" s="1"/>
  <c r="N20" i="15"/>
  <c r="O20" i="15" s="1"/>
  <c r="N19" i="15"/>
  <c r="O19" i="15" s="1"/>
  <c r="N17" i="15"/>
  <c r="O17" i="15"/>
  <c r="N18" i="15"/>
  <c r="O18" i="15" s="1"/>
  <c r="N16" i="15"/>
  <c r="O16" i="15"/>
  <c r="M17" i="15"/>
  <c r="M18" i="15"/>
  <c r="M19" i="15"/>
  <c r="M20" i="15"/>
  <c r="M21" i="15"/>
  <c r="M22" i="15"/>
  <c r="M25" i="15"/>
  <c r="M27" i="15"/>
  <c r="M28" i="15"/>
  <c r="M29" i="15"/>
  <c r="M30" i="15"/>
  <c r="M31" i="15"/>
  <c r="M32" i="15"/>
  <c r="M33" i="15"/>
  <c r="M34" i="15"/>
  <c r="M35" i="15"/>
  <c r="M36" i="15"/>
  <c r="M38" i="15"/>
  <c r="M39" i="15"/>
  <c r="M40" i="15"/>
  <c r="M41" i="15"/>
  <c r="M42" i="15"/>
  <c r="M43" i="15"/>
  <c r="M45" i="15"/>
  <c r="M46" i="15"/>
  <c r="M47" i="15"/>
  <c r="M49" i="15"/>
  <c r="M50" i="15"/>
  <c r="M51" i="15"/>
  <c r="M53" i="15"/>
  <c r="M16" i="15"/>
  <c r="M12" i="15"/>
  <c r="M9" i="15"/>
  <c r="N22" i="12"/>
  <c r="O22" i="12"/>
  <c r="N22" i="2"/>
  <c r="O22" i="2"/>
  <c r="M22" i="2"/>
  <c r="M24" i="2"/>
  <c r="N24" i="2"/>
  <c r="O24" i="2" s="1"/>
  <c r="G7" i="8"/>
  <c r="G29" i="8"/>
  <c r="N27" i="2"/>
  <c r="O27" i="2" s="1"/>
  <c r="M27" i="2"/>
  <c r="N17" i="2"/>
  <c r="O17" i="2" s="1"/>
  <c r="N18" i="2"/>
  <c r="O18" i="2" s="1"/>
  <c r="N19" i="2"/>
  <c r="O19" i="2" s="1"/>
  <c r="N20" i="2"/>
  <c r="O20" i="2" s="1"/>
  <c r="N21" i="2"/>
  <c r="O21" i="2"/>
  <c r="N25" i="2"/>
  <c r="O25" i="2" s="1"/>
  <c r="N28" i="2"/>
  <c r="O28" i="2" s="1"/>
  <c r="N29" i="2"/>
  <c r="O29" i="2" s="1"/>
  <c r="N30" i="2"/>
  <c r="O30" i="2" s="1"/>
  <c r="N31" i="2"/>
  <c r="O31" i="2" s="1"/>
  <c r="N32" i="2"/>
  <c r="O32" i="2" s="1"/>
  <c r="N33" i="2"/>
  <c r="O33" i="2" s="1"/>
  <c r="N34" i="2"/>
  <c r="O34" i="2"/>
  <c r="N35" i="2"/>
  <c r="O35" i="2" s="1"/>
  <c r="N36" i="2"/>
  <c r="O36" i="2" s="1"/>
  <c r="N38" i="2"/>
  <c r="O38" i="2" s="1"/>
  <c r="N39" i="2"/>
  <c r="O39" i="2" s="1"/>
  <c r="N40" i="2"/>
  <c r="O40" i="2" s="1"/>
  <c r="N41" i="2"/>
  <c r="O41" i="2" s="1"/>
  <c r="N42" i="2"/>
  <c r="O42" i="2" s="1"/>
  <c r="N43" i="2"/>
  <c r="O43" i="2"/>
  <c r="N45" i="2"/>
  <c r="O45" i="2" s="1"/>
  <c r="N46" i="2"/>
  <c r="O46" i="2" s="1"/>
  <c r="N47" i="2"/>
  <c r="O47" i="2" s="1"/>
  <c r="N49" i="2"/>
  <c r="O49" i="2" s="1"/>
  <c r="N50" i="2"/>
  <c r="O50" i="2" s="1"/>
  <c r="N51" i="2"/>
  <c r="O51" i="2" s="1"/>
  <c r="N53" i="2"/>
  <c r="O53" i="2" s="1"/>
  <c r="N16" i="2"/>
  <c r="O16" i="2"/>
  <c r="M21" i="2"/>
  <c r="M25" i="2"/>
  <c r="M28" i="2"/>
  <c r="M29" i="2"/>
  <c r="M30" i="2"/>
  <c r="M31" i="2"/>
  <c r="M32" i="2"/>
  <c r="M33" i="2"/>
  <c r="M34" i="2"/>
  <c r="M35" i="2"/>
  <c r="M36" i="2"/>
  <c r="M38" i="2"/>
  <c r="M39" i="2"/>
  <c r="M40" i="2"/>
  <c r="M41" i="2"/>
  <c r="M42" i="2"/>
  <c r="M43" i="2"/>
  <c r="M45" i="2"/>
  <c r="M46" i="2"/>
  <c r="M47" i="2"/>
  <c r="M49" i="2"/>
  <c r="M50" i="2"/>
  <c r="M51" i="2"/>
  <c r="M53" i="2"/>
  <c r="M17" i="2"/>
  <c r="M18" i="2"/>
  <c r="M19" i="2"/>
  <c r="M20" i="2"/>
  <c r="M16" i="2"/>
  <c r="G40" i="8"/>
  <c r="G39" i="8"/>
  <c r="G34" i="8"/>
  <c r="G33" i="8"/>
  <c r="G32" i="8"/>
  <c r="G31" i="8"/>
  <c r="G30" i="8"/>
  <c r="G28" i="8"/>
  <c r="G27" i="8"/>
  <c r="G26" i="8"/>
  <c r="G25" i="8"/>
  <c r="G23" i="8"/>
  <c r="G22" i="8"/>
  <c r="G21" i="8"/>
  <c r="G20" i="8"/>
  <c r="G19" i="8"/>
  <c r="G18" i="8"/>
  <c r="G17" i="8"/>
  <c r="G16" i="8"/>
  <c r="G15" i="8"/>
  <c r="G12" i="8"/>
  <c r="G11" i="8"/>
  <c r="G10" i="8"/>
  <c r="G9" i="8"/>
  <c r="G8" i="8"/>
  <c r="G24" i="14"/>
  <c r="G23" i="14"/>
  <c r="G22" i="14"/>
  <c r="G21" i="14"/>
  <c r="G20" i="14"/>
  <c r="G19" i="14"/>
  <c r="G18" i="14"/>
  <c r="G17" i="14"/>
  <c r="G16" i="14"/>
  <c r="G15" i="14"/>
  <c r="G14" i="14"/>
  <c r="G13" i="14"/>
  <c r="G11" i="14"/>
  <c r="G10" i="14"/>
  <c r="G9" i="14"/>
  <c r="G8" i="14"/>
  <c r="G7" i="14"/>
  <c r="G4" i="14"/>
  <c r="M12" i="2"/>
  <c r="M9" i="2"/>
  <c r="O53" i="12"/>
  <c r="M53" i="12"/>
  <c r="O51" i="12"/>
  <c r="M51" i="12"/>
  <c r="O50" i="12"/>
  <c r="M50" i="12"/>
  <c r="O49" i="12"/>
  <c r="M49" i="12"/>
  <c r="N47" i="12"/>
  <c r="O47" i="12"/>
  <c r="M47" i="12"/>
  <c r="N46" i="12"/>
  <c r="O46" i="12"/>
  <c r="M46" i="12"/>
  <c r="N45" i="12"/>
  <c r="O45" i="12" s="1"/>
  <c r="M45" i="12"/>
  <c r="N43" i="12"/>
  <c r="O43" i="12"/>
  <c r="M43" i="12"/>
  <c r="O42" i="12"/>
  <c r="M42" i="12"/>
  <c r="N41" i="12"/>
  <c r="O41" i="12" s="1"/>
  <c r="M41" i="12"/>
  <c r="N40" i="12"/>
  <c r="O40" i="12" s="1"/>
  <c r="M40" i="12"/>
  <c r="O39" i="12"/>
  <c r="M39" i="12"/>
  <c r="N38" i="12"/>
  <c r="O38" i="12" s="1"/>
  <c r="M38" i="12"/>
  <c r="O36" i="12"/>
  <c r="M36" i="12"/>
  <c r="O35" i="12"/>
  <c r="M35" i="12"/>
  <c r="O34" i="12"/>
  <c r="M34" i="12"/>
  <c r="N33" i="12"/>
  <c r="O33" i="12"/>
  <c r="M33" i="12"/>
  <c r="O32" i="12"/>
  <c r="M32" i="12"/>
  <c r="N31" i="12"/>
  <c r="O31" i="12" s="1"/>
  <c r="M31" i="12"/>
  <c r="O30" i="12"/>
  <c r="M30" i="12"/>
  <c r="O29" i="12"/>
  <c r="M29" i="12"/>
  <c r="M28" i="12"/>
  <c r="N27" i="12"/>
  <c r="O27" i="12"/>
  <c r="M27" i="12"/>
  <c r="N26" i="12"/>
  <c r="O26" i="12" s="1"/>
  <c r="M26" i="12"/>
  <c r="N25" i="12"/>
  <c r="O25" i="12" s="1"/>
  <c r="N24" i="12"/>
  <c r="O24" i="12" s="1"/>
  <c r="M24" i="12"/>
  <c r="M22" i="12"/>
  <c r="N21" i="12"/>
  <c r="O21" i="12" s="1"/>
  <c r="M21" i="12"/>
  <c r="N20" i="12"/>
  <c r="O20" i="12"/>
  <c r="M20" i="12"/>
  <c r="N19" i="12"/>
  <c r="O19" i="12" s="1"/>
  <c r="M19" i="12"/>
  <c r="N18" i="12"/>
  <c r="O18" i="12" s="1"/>
  <c r="M18" i="12"/>
  <c r="N17" i="12"/>
  <c r="O17" i="12"/>
  <c r="M17" i="12"/>
  <c r="N16" i="12"/>
  <c r="O16" i="12" s="1"/>
  <c r="M16" i="12"/>
  <c r="M12" i="12"/>
  <c r="M9" i="12"/>
  <c r="O51" i="11"/>
  <c r="M51" i="11"/>
  <c r="O50" i="11"/>
  <c r="M50" i="11"/>
  <c r="O49" i="11"/>
  <c r="M49" i="11"/>
  <c r="O48" i="11"/>
  <c r="M48" i="11"/>
  <c r="N46" i="11"/>
  <c r="O46" i="11"/>
  <c r="M46" i="11"/>
  <c r="N45" i="11"/>
  <c r="O45" i="11"/>
  <c r="M45" i="11"/>
  <c r="N44" i="11"/>
  <c r="O44" i="11" s="1"/>
  <c r="M44" i="11"/>
  <c r="N42" i="11"/>
  <c r="O42" i="11"/>
  <c r="M42" i="11"/>
  <c r="O41" i="11"/>
  <c r="M41" i="11"/>
  <c r="N40" i="11"/>
  <c r="O40" i="11" s="1"/>
  <c r="M40" i="11"/>
  <c r="N39" i="11"/>
  <c r="O39" i="11" s="1"/>
  <c r="M39" i="11"/>
  <c r="O38" i="11"/>
  <c r="M38" i="11"/>
  <c r="N37" i="11"/>
  <c r="O37" i="11" s="1"/>
  <c r="M37" i="11"/>
  <c r="O35" i="11"/>
  <c r="M35" i="11"/>
  <c r="O34" i="11"/>
  <c r="M34" i="11"/>
  <c r="O33" i="11"/>
  <c r="M33" i="11"/>
  <c r="N32" i="11"/>
  <c r="O32" i="11"/>
  <c r="M32" i="11"/>
  <c r="O31" i="11"/>
  <c r="M31" i="11"/>
  <c r="N30" i="11"/>
  <c r="O30" i="11"/>
  <c r="M30" i="11"/>
  <c r="O29" i="11"/>
  <c r="M29" i="11"/>
  <c r="O28" i="11"/>
  <c r="M28" i="11"/>
  <c r="M27" i="11"/>
  <c r="N26" i="11"/>
  <c r="M26" i="11"/>
  <c r="N25" i="11"/>
  <c r="M25" i="11"/>
  <c r="N24" i="11"/>
  <c r="O24" i="11" s="1"/>
  <c r="M24" i="11"/>
  <c r="N23" i="11"/>
  <c r="O23" i="11"/>
  <c r="M23" i="11"/>
  <c r="N22" i="11"/>
  <c r="O22" i="11" s="1"/>
  <c r="M22" i="11"/>
  <c r="N21" i="11"/>
  <c r="O21" i="11" s="1"/>
  <c r="M21" i="11"/>
  <c r="N20" i="11"/>
  <c r="O20" i="11"/>
  <c r="M20" i="11"/>
  <c r="N19" i="11"/>
  <c r="O19" i="11" s="1"/>
  <c r="M19" i="11"/>
  <c r="N18" i="11"/>
  <c r="O18" i="11" s="1"/>
  <c r="M18" i="11"/>
  <c r="N17" i="11"/>
  <c r="O17" i="11" s="1"/>
  <c r="M17" i="11"/>
  <c r="N16" i="11"/>
  <c r="O16" i="11" s="1"/>
  <c r="M16" i="11"/>
  <c r="M12" i="11"/>
  <c r="M9" i="11"/>
  <c r="O28" i="10"/>
  <c r="N50" i="10"/>
  <c r="O50" i="10" s="1"/>
  <c r="M50" i="10"/>
  <c r="N49" i="10"/>
  <c r="O49" i="10" s="1"/>
  <c r="M49" i="10"/>
  <c r="N48" i="10"/>
  <c r="O48" i="10"/>
  <c r="M48" i="10"/>
  <c r="N47" i="10"/>
  <c r="O47" i="10"/>
  <c r="M47" i="10"/>
  <c r="N45" i="10"/>
  <c r="O45" i="10" s="1"/>
  <c r="M45" i="10"/>
  <c r="N44" i="10"/>
  <c r="O44" i="10"/>
  <c r="M44" i="10"/>
  <c r="N43" i="10"/>
  <c r="O43" i="10"/>
  <c r="M43" i="10"/>
  <c r="N42" i="10"/>
  <c r="O42" i="10" s="1"/>
  <c r="M42" i="10"/>
  <c r="N41" i="10"/>
  <c r="O41" i="10" s="1"/>
  <c r="M41" i="10"/>
  <c r="N40" i="10"/>
  <c r="O40" i="10" s="1"/>
  <c r="M40" i="10"/>
  <c r="N39" i="10"/>
  <c r="O39" i="10" s="1"/>
  <c r="M39" i="10"/>
  <c r="N38" i="10"/>
  <c r="O38" i="10"/>
  <c r="M38" i="10"/>
  <c r="N37" i="10"/>
  <c r="O37" i="10" s="1"/>
  <c r="M37" i="10"/>
  <c r="N35" i="10"/>
  <c r="O35" i="10" s="1"/>
  <c r="M35" i="10"/>
  <c r="N34" i="10"/>
  <c r="O34" i="10"/>
  <c r="M34" i="10"/>
  <c r="N33" i="10"/>
  <c r="O33" i="10"/>
  <c r="M33" i="10"/>
  <c r="N32" i="10"/>
  <c r="O32" i="10" s="1"/>
  <c r="M32" i="10"/>
  <c r="N31" i="10"/>
  <c r="O31" i="10"/>
  <c r="M31" i="10"/>
  <c r="N30" i="10"/>
  <c r="O30" i="10" s="1"/>
  <c r="M30" i="10"/>
  <c r="O29" i="10"/>
  <c r="M29" i="10"/>
  <c r="M28" i="10"/>
  <c r="N27" i="10"/>
  <c r="M27" i="10"/>
  <c r="N26" i="10"/>
  <c r="O26" i="10" s="1"/>
  <c r="M26" i="10"/>
  <c r="N25" i="10"/>
  <c r="O25" i="10" s="1"/>
  <c r="M25" i="10"/>
  <c r="N24" i="10"/>
  <c r="O24" i="10" s="1"/>
  <c r="M24" i="10"/>
  <c r="N23" i="10"/>
  <c r="O23" i="10"/>
  <c r="M23" i="10"/>
  <c r="N22" i="10"/>
  <c r="O22" i="10" s="1"/>
  <c r="M22" i="10"/>
  <c r="N21" i="10"/>
  <c r="O21" i="10" s="1"/>
  <c r="M21" i="10"/>
  <c r="N20" i="10"/>
  <c r="O20" i="10" s="1"/>
  <c r="M20" i="10"/>
  <c r="N19" i="10"/>
  <c r="O19" i="10" s="1"/>
  <c r="M19" i="10"/>
  <c r="N18" i="10"/>
  <c r="O18" i="10" s="1"/>
  <c r="M18" i="10"/>
  <c r="N17" i="10"/>
  <c r="O17" i="10"/>
  <c r="M17" i="10"/>
  <c r="N16" i="10"/>
  <c r="O16" i="10" s="1"/>
  <c r="M16" i="10"/>
  <c r="M12" i="10"/>
  <c r="M9" i="10"/>
  <c r="J56" i="1"/>
  <c r="L56" i="1"/>
  <c r="J57" i="1"/>
  <c r="L57" i="1"/>
  <c r="J58" i="1"/>
  <c r="L58" i="1"/>
  <c r="J59" i="1"/>
  <c r="L59" i="1"/>
  <c r="J60" i="1"/>
  <c r="L60" i="1"/>
  <c r="J61" i="1"/>
  <c r="L61" i="1"/>
  <c r="J62" i="1"/>
  <c r="L62" i="1"/>
  <c r="J63" i="1"/>
  <c r="L63" i="1"/>
  <c r="J64" i="1"/>
  <c r="L64" i="1"/>
  <c r="J65" i="1"/>
  <c r="L65" i="1"/>
  <c r="M26" i="1"/>
  <c r="K26" i="1"/>
  <c r="M42" i="1"/>
  <c r="M28" i="1"/>
  <c r="M31" i="1"/>
  <c r="M40" i="1"/>
  <c r="M41" i="1"/>
  <c r="M39" i="1"/>
  <c r="M38" i="1"/>
  <c r="M27" i="1"/>
  <c r="M22" i="1"/>
  <c r="K42" i="1"/>
  <c r="K28" i="1"/>
  <c r="K31" i="1"/>
  <c r="K40" i="1"/>
  <c r="K41" i="1"/>
  <c r="K39" i="1"/>
  <c r="K38" i="1"/>
  <c r="K27" i="1"/>
  <c r="K22" i="1"/>
</calcChain>
</file>

<file path=xl/comments1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104002,4,5,6,8 insekticídy, herbicídy, fundicídy, rodenticídy, hnojivá,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>104001,3,9 ostatné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L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nenašlo v SAP
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L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120001,-4,121009
</t>
        </r>
      </text>
    </comment>
    <comment ref="M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119001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L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nenašlo v SAP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4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119001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</commentList>
</comments>
</file>

<file path=xl/comments2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104002,4,5,6,8,
insekticídy, herbicídy, fundicídy, rodenticídy, hnojivá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104002,4,5,6,8,
insekticídy, herbicídy, fundicídy, rodenticídy, hnojivá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L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nenašlo v SAP
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129611</t>
        </r>
      </text>
    </comment>
    <comment ref="L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nenašlo v SAP
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M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119001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nenašlo v SAP
</t>
        </r>
      </text>
    </comment>
    <comment ref="D4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119001</t>
        </r>
      </text>
    </comment>
    <comment ref="D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</commentList>
</comments>
</file>

<file path=xl/comments3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L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02.04.17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L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02.04.17
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M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116002,116003,116004, 116005,117001,117002,117003,  117004, 117005, 117006,     117007, 118002,121002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M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104002,4,5,6,8,
insekticídy, herbicídy, fundicídy, rodenticídy, hnojivá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104001,3,9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L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nenašlo v SAP
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M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119001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L4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nenašlo v SAP
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119001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</commentList>
</comments>
</file>

<file path=xl/comments4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116002,116003,116004, 116005,117001,117002,117003,  117004, 117005, 117006,     117007, 118002,121002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zvyšok olej, ND, ostatné podľa tab. Prehlad čerp.SAP Muller
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 insekticídy, herbicídy, fundicídy, rodenticídy, hnojivá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</t>
        </r>
      </text>
    </comment>
  </commentList>
</comments>
</file>

<file path=xl/comments5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 insekticídy, herbicídy, fundicídy, rodenticídy, hnojivá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</commentList>
</comments>
</file>

<file path=xl/comments6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 
121008,9</t>
        </r>
      </text>
    </comment>
  </commentList>
</comments>
</file>

<file path=xl/comments7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</commentList>
</comments>
</file>

<file path=xl/comments8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L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nová zmluva od 01.02.2017, rátané od 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2 mesiace, počítané od 01.04.2017
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</commentList>
</comments>
</file>

<file path=xl/comments9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L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  <comment ref="L5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</commentList>
</comments>
</file>

<file path=xl/comments10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5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</commentList>
</comments>
</file>

<file path=xl/comments11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  <comment ref="M5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  <comment ref="L5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</commentList>
</comments>
</file>

<file path=xl/comments12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  <comment ref="L5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</commentList>
</comments>
</file>

<file path=xl/comments13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  <comment ref="L5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</commentList>
</comments>
</file>

<file path=xl/comments14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  <comment ref="L5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</commentList>
</comments>
</file>

<file path=xl/comments15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M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  <comment ref="L5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</commentList>
</comments>
</file>

<file path=xl/comments16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M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 </t>
        </r>
      </text>
    </comment>
    <comment ref="L5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</commentList>
</comments>
</file>

<file path=xl/comments17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5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6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117003, 121002, 127001, 106009, 109009</t>
        </r>
      </text>
    </comment>
    <comment ref="M6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103004
</t>
        </r>
      </text>
    </comment>
  </commentList>
</comments>
</file>

<file path=xl/comments18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5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6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  <r>
          <rPr>
            <b/>
            <sz val="9"/>
            <color indexed="81"/>
            <rFont val="Segoe UI"/>
            <family val="2"/>
            <charset val="238"/>
          </rPr>
          <t xml:space="preserve">
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M6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19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5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6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6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0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113541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118715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110582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101069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I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 xml:space="preserve">116002,116003,116004, 116005,117001,117002,
117003,117004, 117005, 117006, 117007,118002,
121002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zvyšok olej, ND, ostatné podľa tab. Prehlad čerp.SAP Muller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113423</t>
        </r>
      </text>
    </comment>
    <comment ref="I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M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
insekticídy, herbicídy, fundicídy, rodenticídy, hnojivá,</t>
        </r>
      </text>
    </comment>
    <comment ref="L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16.03.2014 do 30.03.2017</t>
        </r>
      </text>
    </comment>
    <comment ref="M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 ostatné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4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5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5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5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54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5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6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6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1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4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3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4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5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8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6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7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8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9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30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10.04.2018/ nová zmluva od 25.04.2018
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31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M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104002,4,5,8,9-121008/9 ostatné
insekticídy, herbicídy, fungicídy, hnojivá,</t>
        </r>
      </text>
    </comment>
    <comment ref="L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10.04.2018/ nová zmluva od 25.04.2018
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M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104004,5,8,9-121008-herbicídy, fungicídy, hnojivá,ostatné a lapače</t>
        </r>
      </text>
    </comment>
  </commentList>
</comments>
</file>

<file path=xl/comments32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10.04.2018/ nová zmluva od 25.04.2018
</t>
        </r>
      </text>
    </comment>
    <comment ref="L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28.02.2018, nová zmluva od 15.03.2018
</t>
        </r>
      </text>
    </comment>
    <comment ref="M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di 31.12.2017, nová zmluva od 27.12.2017
</t>
        </r>
      </text>
    </comment>
    <comment ref="M3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33.xml><?xml version="1.0" encoding="utf-8"?>
<comments xmlns="http://schemas.openxmlformats.org/spreadsheetml/2006/main">
  <authors>
    <author>stanislava.paulikova</author>
  </authors>
  <commentList>
    <comment ref="N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pásma a priemerky nakupene 03.07.207 19 592 - odrataj z celkovej sumy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10.04.2018/ nová zmluva od 25.04.2018
</t>
        </r>
      </text>
    </comment>
    <comment ref="L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28.02.2018, nová zmluva od 15.03.2018
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di 31.12.2017, nová zmluva od 27.12.2017
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34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100615</t>
        </r>
      </text>
    </comment>
    <comment ref="L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10.04.2018/ nová zmluva od 25.04.2018
</t>
        </r>
      </text>
    </comment>
    <comment ref="L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28.02.2018, nová zmluva od 15.03.2018
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di 31.12.2017, nová zmluva od 27.12.2017
</t>
        </r>
      </text>
    </comment>
    <comment ref="M41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L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</commentList>
</comments>
</file>

<file path=xl/comments35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10.04.2018/ nová zmluva od 25.04.2018
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28.02.2018, nová zmluva od 15.03.2018
</t>
        </r>
      </text>
    </comment>
    <comment ref="M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di 31.12.2017, nová zmluva od 27.12.2017
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L4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</commentList>
</comments>
</file>

<file path=xl/comments36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10.04.2018/ nová zmluva od 25.04.2018
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28.02.2018, nová zmluva od 15.03.2018
</t>
        </r>
      </text>
    </comment>
    <comment ref="M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di 31.12.2017, nová zmluva od 27.12.2017
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L4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</commentList>
</comments>
</file>

<file path=xl/comments37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k 31.08.2018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10.04.2018/ nová zmluva od 25.04.2018
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28.02.2018, nová zmluva od 15.03.2018
</t>
        </r>
      </text>
    </comment>
    <comment ref="M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di 31.12.2017, nová zmluva od 27.12.2017
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L4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</commentList>
</comments>
</file>

<file path=xl/comments38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105924</t>
        </r>
      </text>
    </commen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stanislava.paulikova:
k 31.08.2018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stanislava.paulikova:EEKS
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dobiehala stara zmluva
nová od 01.02.12017 + rezerva od rátané od 04</t>
        </r>
      </text>
    </comment>
    <comment ref="L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10.04.2018/ nová zmluva od 25.04.2018
</t>
        </r>
      </text>
    </comment>
    <comment ref="L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nakúpene cez 99/03.07.2017, limit vyčerpaný</t>
        </r>
      </text>
    </comment>
    <comment ref="M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 28.02.2018, nová zmluva od 15.03.2018
</t>
        </r>
      </text>
    </comment>
    <comment ref="M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di 31.12.2017, nová zmluva od 27.12.2017
</t>
        </r>
      </text>
    </comment>
    <comment ref="M3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L4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</commentList>
</comments>
</file>

<file path=xl/comments39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nákup v 05/2018
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43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0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43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1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43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2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43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3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43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4.xml><?xml version="1.0" encoding="utf-8"?>
<comments xmlns="http://schemas.openxmlformats.org/spreadsheetml/2006/main">
  <authors>
    <author>stanislava.paulikova</author>
  </authors>
  <commentList>
    <comment ref="N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L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43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M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5.xml><?xml version="1.0" encoding="utf-8"?>
<comments xmlns="http://schemas.openxmlformats.org/spreadsheetml/2006/main">
  <authors>
    <author>stanislava.paulikova</author>
  </authors>
  <commentList>
    <comment ref="N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6.xml><?xml version="1.0" encoding="utf-8"?>
<comments xmlns="http://schemas.openxmlformats.org/spreadsheetml/2006/main">
  <authors>
    <author>stanislava.paulikova</author>
  </authors>
  <commentList>
    <comment ref="N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149142
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4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7.xml><?xml version="1.0" encoding="utf-8"?>
<comments xmlns="http://schemas.openxmlformats.org/spreadsheetml/2006/main">
  <authors>
    <author>stanislava.paulikova</author>
  </authors>
  <commentList>
    <comment ref="N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8.xml><?xml version="1.0" encoding="utf-8"?>
<comments xmlns="http://schemas.openxmlformats.org/spreadsheetml/2006/main">
  <authors>
    <author>stanislava.paulikova</author>
  </authors>
  <commentList>
    <comment ref="N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49.xml><?xml version="1.0" encoding="utf-8"?>
<comments xmlns="http://schemas.openxmlformats.org/spreadsheetml/2006/main">
  <authors>
    <author>stanislava.paulikova</author>
  </authors>
  <commentList>
    <comment ref="N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50.xml><?xml version="1.0" encoding="utf-8"?>
<comments xmlns="http://schemas.openxmlformats.org/spreadsheetml/2006/main">
  <authors>
    <author>stanislava.paulikova</author>
  </authors>
  <commentList>
    <comment ref="N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51.xml><?xml version="1.0" encoding="utf-8"?>
<comments xmlns="http://schemas.openxmlformats.org/spreadsheetml/2006/main">
  <authors>
    <author>stanislava.paulikova</author>
  </authors>
  <commentList>
    <comment ref="N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K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D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D11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D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D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D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D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D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D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D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M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52.xml><?xml version="1.0" encoding="utf-8"?>
<comments xmlns="http://schemas.openxmlformats.org/spreadsheetml/2006/main">
  <authors>
    <author>stanislava.paulikova</author>
  </authors>
  <commentList>
    <comment ref="L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K4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</t>
        </r>
        <r>
          <rPr>
            <sz val="9"/>
            <color indexed="81"/>
            <rFont val="Segoe UI"/>
            <family val="2"/>
            <charset val="238"/>
          </rPr>
          <t>117003, 121002, 127001, 106009, 109009</t>
        </r>
      </text>
    </comment>
    <comment ref="K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103004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53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4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54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55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56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57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58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59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4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0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4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1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2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3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4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5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6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7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8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69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70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71.xml><?xml version="1.0" encoding="utf-8"?>
<comments xmlns="http://schemas.openxmlformats.org/spreadsheetml/2006/main">
  <authors>
    <author>stanislava.paulikova</author>
  </authors>
  <commentList>
    <comment ref="L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o mesiac neskôr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1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108132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</commentList>
</comments>
</file>

<file path=xl/comments72.xml><?xml version="1.0" encoding="utf-8"?>
<comments xmlns="http://schemas.openxmlformats.org/spreadsheetml/2006/main">
  <authors>
    <author>stanislava.paulikova</author>
  </authors>
  <commentList>
    <comment ref="E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SF</t>
        </r>
      </text>
    </comment>
    <comment ref="F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SF</t>
        </r>
      </text>
    </comment>
    <comment ref="M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al.suma, ktorá je na P</t>
        </r>
      </text>
    </comment>
    <comment ref="F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poslané e-mailom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21.04.2017</t>
        </r>
      </text>
    </comment>
    <comment ref="N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B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doniesla Bornemisová na spracovanie POZ</t>
        </r>
      </text>
    </comment>
    <comment ref="H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stanislava:
B-hovorila o 350 000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odovz.A riaditeľovi na podpis</t>
        </r>
      </text>
    </comment>
    <comment ref="N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prevzala B</t>
        </r>
      </text>
    </comment>
    <comment ref="C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13.04.17, pripravené 03.05.,05.05.,09.05.-6 500 000
</t>
        </r>
      </text>
    </comment>
    <comment ref="J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odovzd.A 18.05.2017</t>
        </r>
      </text>
    </comment>
    <comment ref="N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odovzd.A 18.05.2017</t>
        </r>
      </text>
    </comment>
    <comment ref="F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odovz.na sekretariat</t>
        </r>
      </text>
    </comment>
    <comment ref="D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E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22.03.17, opravované 05.05.17</t>
        </r>
      </text>
    </comment>
    <comment ref="J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15.05.2017, nové stratilo sa+ cena, </t>
        </r>
      </text>
    </comment>
    <comment ref="N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15.05.2017, nové stratilo sa+ cena, </t>
        </r>
      </text>
    </comment>
    <comment ref="E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pripravené 03.05.17</t>
        </r>
      </text>
    </comment>
    <comment ref="E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17.03.17, opravené 04.05.17, </t>
        </r>
      </text>
    </comment>
    <comment ref="F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24.03.17</t>
        </r>
      </text>
    </comment>
    <comment ref="G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15.03.2017/Adamec/oprava/odovz.Miške 17.03.17</t>
        </r>
      </text>
    </comment>
    <comment ref="J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06.04.17</t>
        </r>
      </text>
    </comment>
    <comment ref="K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06.04.17</t>
        </r>
      </text>
    </comment>
    <comment ref="N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DOPLNENE O PRíLOHY 07.04.17 /06.04.17</t>
        </r>
      </text>
    </comment>
    <comment ref="E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13.04.17, opravované 05.05.2017
</t>
        </r>
      </text>
    </comment>
    <comment ref="J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pôvodný SF+P na sumu 450 000-19.05.2017
</t>
        </r>
      </text>
    </comment>
    <comment ref="N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pôvodný SF+P na sumu 450 000-19.05.2017</t>
        </r>
      </text>
    </comment>
    <comment ref="E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13.04.17, opravované 05.05.17, 
</t>
        </r>
      </text>
    </comment>
    <comment ref="H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12M-pôvodne 100 000,
09.05_60 000/</t>
        </r>
      </text>
    </comment>
    <comment ref="J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26.04.17 spravena P,
15.05.2017 nové 18.05.2017, 19.06.2017
</t>
        </r>
      </text>
    </comment>
    <comment ref="M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24.04.17_60 0000</t>
        </r>
      </text>
    </comment>
    <comment ref="N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26.04.17 spravena P,
15.05.2017 nové 18.05.2017, 19.06.2017
</t>
        </r>
      </text>
    </comment>
    <comment ref="E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10.03.17/20.03.17
</t>
        </r>
      </text>
    </comment>
    <comment ref="G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15.03.2017/Adamec/oprava/odovz.Miške 17.03.17/20.03.Adamec</t>
        </r>
      </text>
    </comment>
    <comment ref="J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20.03.17 zmena ceny na 250 000,-</t>
        </r>
      </text>
    </comment>
    <comment ref="G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15.03.2017/Adamec/oprava/odovz.Miške 17.03.17</t>
        </r>
      </text>
    </comment>
    <comment ref="E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30.03.2017, opravované 
05.05.201, potom 09.05.17, 
</t>
        </r>
      </text>
    </comment>
    <comment ref="G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stanislava.paulikova:predtým H</t>
        </r>
      </text>
    </comment>
    <comment ref="H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09.05.17-15 000, </t>
        </r>
      </text>
    </comment>
    <comment ref="J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16.05.17,</t>
        </r>
      </text>
    </comment>
    <comment ref="N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16.05.17,</t>
        </r>
      </text>
    </comment>
    <comment ref="E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30.03.17, opravované 05.05.2017
</t>
        </r>
      </text>
    </comment>
    <comment ref="J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30.03.2017, opravované 05.05.17, 09.05.2017-15 000
</t>
        </r>
      </text>
    </comment>
    <comment ref="H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30000 -09.05.2017, 15 000-09.05.2017
</t>
        </r>
      </text>
    </comment>
    <comment ref="J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 spravená 10.04.2017
16.05.2017, 29.05.2017 odovz.A, 19.05.2017
</t>
        </r>
      </text>
    </comment>
    <comment ref="M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pôvodná cena 30000/29.05.17, 19.05.2017-15000
</t>
        </r>
      </text>
    </comment>
    <comment ref="N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 spravená 10.04.2017
16.05.2017, 29.05.2017 odovz.A, </t>
        </r>
      </text>
    </comment>
    <comment ref="L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 išla e-mailom 04.04.2017 spolu s prílohou 1,2,3
</t>
        </r>
      </text>
    </comment>
    <comment ref="E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07.04.17</t>
        </r>
      </text>
    </comment>
    <comment ref="F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26.04.17, 
</t>
        </r>
      </text>
    </comment>
    <comment ref="G36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prevzal Adamec, zmena gestora M na Č
</t>
        </r>
      </text>
    </comment>
    <comment ref="J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10.04.2017 išla 1 požiadavka</t>
        </r>
      </text>
    </comment>
    <comment ref="L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
odovzd.A na pozretie,
odoslané e-mailom 12.04.2017, V-A emailom P 04.04.17,
odoslane e-05.05.17,
odovzd.A 09.05.17,</t>
        </r>
      </text>
    </comment>
    <comment ref="N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 09.05.17
</t>
        </r>
      </text>
    </comment>
    <comment ref="H3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4 roky
</t>
        </r>
      </text>
    </comment>
    <comment ref="E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21.04.2017, opravované 05.05.17, 09.05.17</t>
        </r>
      </text>
    </comment>
    <comment ref="G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A-09.05.17</t>
        </r>
      </text>
    </comment>
    <comment ref="H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19 900</t>
        </r>
      </text>
    </comment>
    <comment ref="J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15.05.17</t>
        </r>
      </text>
    </comment>
    <comment ref="L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Č-15.05.17
</t>
        </r>
      </text>
    </comment>
    <comment ref="M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19 900</t>
        </r>
      </text>
    </comment>
    <comment ref="N3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15.05.17</t>
        </r>
      </text>
    </comment>
    <comment ref="E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1-21.04.2017, opravované 05.05.17, 09.05.17
</t>
        </r>
      </text>
    </comment>
    <comment ref="H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pôvod.cena 19.06._19 500,-
</t>
        </r>
      </text>
    </comment>
    <comment ref="J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 spravená 21.04.2017,
15.05.2017- zmena firiem, 19.06.17, 15.08.17-zmena firiem</t>
        </r>
      </text>
    </comment>
    <comment ref="M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pôvod.cena z 19.06. 17 _19 500,-</t>
        </r>
      </text>
    </comment>
    <comment ref="N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 spravená 21.04.2017,
15.05.2017- zmena firiem, 19.06.17, 15.08.17-zmena firiem</t>
        </r>
      </text>
    </comment>
    <comment ref="E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pripravené 03.05.2017
</t>
        </r>
      </text>
    </comment>
    <comment ref="N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Hurtekove-e mail,
bola tam menená zmluva, nie tá verzia čo som ja posielala </t>
        </r>
      </text>
    </comment>
    <comment ref="E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11.08.2017
</t>
        </r>
      </text>
    </comment>
    <comment ref="H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12000</t>
        </r>
      </text>
    </comment>
    <comment ref="J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11.08.2017
</t>
        </r>
      </text>
    </comment>
    <comment ref="M4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12000
</t>
        </r>
      </text>
    </comment>
    <comment ref="E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</text>
    </comment>
    <comment ref="J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posiel.e-majlom A-H, 11.08.17, doplnene o tretiu firmu 04.09.17, 11.08.-11.09-zmena firmy na P
</t>
        </r>
      </text>
    </comment>
  </commentList>
</comments>
</file>

<file path=xl/comments73.xml><?xml version="1.0" encoding="utf-8"?>
<comments xmlns="http://schemas.openxmlformats.org/spreadsheetml/2006/main">
  <authors>
    <author>stanislava.paulikova</author>
  </authors>
  <commentList>
    <comment ref="L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schvalovací formulár</t>
        </r>
      </text>
    </comment>
    <comment ref="M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PR-pripravená požiadavka
P-odovzdaná požiadavka</t>
        </r>
      </text>
    </comment>
    <comment ref="H5" authorId="0" shapeId="0">
      <text>
        <r>
          <rPr>
            <b/>
            <sz val="9"/>
            <color indexed="81"/>
            <rFont val="Segoe UI"/>
            <family val="2"/>
            <charset val="238"/>
          </rPr>
          <t>sp:zákazka s nízkou hodnotou</t>
        </r>
      </text>
    </comment>
    <comment ref="E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pôvodne 53 250</t>
        </r>
      </text>
    </comment>
    <comment ref="E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pôvodne 980 000</t>
        </r>
      </text>
    </comment>
    <comment ref="I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stanislava.paulikova:pôvodne 09/2017</t>
        </r>
      </text>
    </comment>
    <comment ref="J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
pôvodne 10/2017</t>
        </r>
      </text>
    </comment>
    <comment ref="H29" authorId="0" shapeId="0">
      <text>
        <r>
          <rPr>
            <b/>
            <sz val="9"/>
            <color indexed="81"/>
            <rFont val="Segoe UI"/>
            <family val="2"/>
            <charset val="238"/>
          </rPr>
          <t>sp:zákazka s nízkou hodnotou</t>
        </r>
      </text>
    </comment>
    <comment ref="E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pôvodne 119 000
</t>
        </r>
      </text>
    </comment>
    <comment ref="G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pôvodne 119 000</t>
        </r>
      </text>
    </comment>
    <comment ref="E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pôvodne 500 000</t>
        </r>
      </text>
    </comment>
    <comment ref="G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pôvodne 2 000 000</t>
        </r>
      </text>
    </comment>
    <comment ref="I52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stanislava.paulikova:
pôvodne 04/2017
</t>
        </r>
      </text>
    </comment>
    <comment ref="J5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pôvodne 05/2017</t>
        </r>
      </text>
    </comment>
  </commentList>
</comments>
</file>

<file path=xl/comments74.xml><?xml version="1.0" encoding="utf-8"?>
<comments xmlns="http://schemas.openxmlformats.org/spreadsheetml/2006/main">
  <authors>
    <author>Autor</author>
  </authors>
  <commentList>
    <comment ref="L6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122035</t>
        </r>
      </text>
    </comment>
    <comment ref="L7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100419</t>
        </r>
      </text>
    </comment>
    <comment ref="L8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100072
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12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125973</t>
        </r>
      </text>
    </comment>
    <comment ref="L18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L19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126114</t>
        </r>
      </text>
    </comment>
    <comment ref="L22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</commentList>
</comments>
</file>

<file path=xl/comments75.xml><?xml version="1.0" encoding="utf-8"?>
<comments xmlns="http://schemas.openxmlformats.org/spreadsheetml/2006/main">
  <authors>
    <author>stanislava.paulikova</author>
  </authors>
  <commentList>
    <comment ref="L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I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mesiacov</t>
        </r>
      </text>
    </comment>
    <comment ref="B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</t>
        </r>
      </text>
    </comment>
    <comment ref="B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104554</t>
        </r>
      </text>
    </comment>
    <comment ref="B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110501</t>
        </r>
      </text>
    </comment>
    <comment ref="G1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B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129610</t>
        </r>
      </text>
    </comment>
    <comment ref="G1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
</t>
        </r>
      </text>
    </commen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112400</t>
        </r>
      </text>
    </comment>
    <comment ref="G1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EKS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118099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109735</t>
        </r>
      </text>
    </comment>
    <comment ref="B1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104023 
</t>
        </r>
      </text>
    </comment>
    <comment ref="B1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109726</t>
        </r>
      </text>
    </comment>
    <comment ref="B1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110288</t>
        </r>
      </text>
    </comment>
    <comment ref="B1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104190</t>
        </r>
      </text>
    </comment>
    <comment ref="B2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113422</t>
        </r>
      </text>
    </comment>
    <comment ref="B2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129440</t>
        </r>
      </text>
    </comment>
    <comment ref="B2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129358</t>
        </r>
      </text>
    </comment>
    <comment ref="B2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127619</t>
        </r>
      </text>
    </comment>
    <comment ref="B2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112693
</t>
        </r>
      </text>
    </comment>
    <comment ref="B2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129611</t>
        </r>
      </text>
    </comment>
    <comment ref="B2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129575</t>
        </r>
      </text>
    </comment>
    <comment ref="B2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128852</t>
        </r>
      </text>
    </comment>
    <comment ref="B28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129397</t>
        </r>
      </text>
    </comment>
    <comment ref="B29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100610</t>
        </r>
      </text>
    </comment>
    <comment ref="B3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stanislava.paulikova&gt;
</t>
        </r>
        <r>
          <rPr>
            <sz val="9"/>
            <color indexed="81"/>
            <rFont val="Segoe UI"/>
            <family val="2"/>
            <charset val="238"/>
          </rPr>
          <t xml:space="preserve">128656
</t>
        </r>
      </text>
    </comment>
    <comment ref="B3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 100837
</t>
        </r>
      </text>
    </comment>
    <comment ref="B3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101707</t>
        </r>
      </text>
    </comment>
    <comment ref="B3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115628</t>
        </r>
      </text>
    </comment>
    <comment ref="B3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113515</t>
        </r>
      </text>
    </comment>
    <comment ref="B3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108722</t>
        </r>
      </text>
    </comment>
    <comment ref="B36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116186
</t>
        </r>
      </text>
    </comment>
    <comment ref="B37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121877
</t>
        </r>
      </text>
    </comment>
    <comment ref="K40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>104002,4,5,6,8,</t>
        </r>
      </text>
    </comment>
    <comment ref="K4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>104001,3,9</t>
        </r>
      </text>
    </comment>
    <comment ref="G43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mesačne, na sim  min. 10 eur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plnenie RD/počet mesiacov od zač.RD</t>
        </r>
      </text>
    </comment>
    <comment ref="H55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od začiatku RD</t>
        </r>
      </text>
    </comment>
    <comment ref="J61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104001,3,9
</t>
        </r>
      </text>
    </comment>
    <comment ref="J62" authorId="0" shapeId="0">
      <text>
        <r>
          <rPr>
            <b/>
            <sz val="9"/>
            <color indexed="81"/>
            <rFont val="Segoe UI"/>
            <family val="2"/>
            <charset val="238"/>
          </rPr>
          <t>stanislava.paulikova:</t>
        </r>
        <r>
          <rPr>
            <sz val="9"/>
            <color indexed="81"/>
            <rFont val="Segoe UI"/>
            <family val="2"/>
            <charset val="238"/>
          </rPr>
          <t xml:space="preserve">
104002,4,5,6,8,</t>
        </r>
      </text>
    </comment>
  </commentList>
</comments>
</file>

<file path=xl/sharedStrings.xml><?xml version="1.0" encoding="utf-8"?>
<sst xmlns="http://schemas.openxmlformats.org/spreadsheetml/2006/main" count="15869" uniqueCount="801">
  <si>
    <t>Názov firmy</t>
  </si>
  <si>
    <t>EZO</t>
  </si>
  <si>
    <t>SAP</t>
  </si>
  <si>
    <t>Motip Dupli Slovakia s. r. o.</t>
  </si>
  <si>
    <t>48 mesiacov</t>
  </si>
  <si>
    <t>OBUV-ŠPECIÁL, spol. s r.o.</t>
  </si>
  <si>
    <t>KORAKOplus, s.r.o.</t>
  </si>
  <si>
    <t>PAPERA s.r.o.</t>
  </si>
  <si>
    <t>TATRACHEMA v. d. Trnava</t>
  </si>
  <si>
    <t>RETIC, s.r.o.</t>
  </si>
  <si>
    <t>Ing. Szabolcs Kuzma - EVIDENT</t>
  </si>
  <si>
    <t>Rempack spol, s.r.o.</t>
  </si>
  <si>
    <t>Začiatok RD</t>
  </si>
  <si>
    <t>Koniec RD</t>
  </si>
  <si>
    <t>Doba trvania</t>
  </si>
  <si>
    <t>Plnenie RD</t>
  </si>
  <si>
    <t>hnojivá a ostatné</t>
  </si>
  <si>
    <t>AGROFERT , a.s. č.1</t>
  </si>
  <si>
    <t>AGROFERT , a.s. č.2</t>
  </si>
  <si>
    <t>Rozdiel</t>
  </si>
  <si>
    <t>feromóny a repelenty</t>
  </si>
  <si>
    <t>Finančný objem RD</t>
  </si>
  <si>
    <t>Mesačne</t>
  </si>
  <si>
    <t>ŠEVT a.s.</t>
  </si>
  <si>
    <t>SLOVNAFT, a.s.</t>
  </si>
  <si>
    <t>A.R.S. spol. s.r.o.</t>
  </si>
  <si>
    <t>ContiTrade Slovakia s.r.o.</t>
  </si>
  <si>
    <t>ORVEX MT, spol. s r.o.</t>
  </si>
  <si>
    <t>Orange Slovensko, a.s.</t>
  </si>
  <si>
    <t xml:space="preserve"> vo vestníku VO</t>
  </si>
  <si>
    <t>DMC, s. r. o.</t>
  </si>
  <si>
    <t>UNIONTEX TRADE, spol. s r.o.</t>
  </si>
  <si>
    <t>12 mesiacov</t>
  </si>
  <si>
    <t>Viera Mikičová - MITEX - V</t>
  </si>
  <si>
    <t>SLOVAKIA TREND EXPORT - IMPORT, s.r.o</t>
  </si>
  <si>
    <t>Igor Pudiš IFP Interles Slovakia</t>
  </si>
  <si>
    <t>24 mesiacov</t>
  </si>
  <si>
    <t>printio, s.r.o.</t>
  </si>
  <si>
    <t>DMC, s.r.o.</t>
  </si>
  <si>
    <t>NOVART, s.r.o.</t>
  </si>
  <si>
    <t>Xepap, spol. s r. o.</t>
  </si>
  <si>
    <t>DOLIS s.r.o.</t>
  </si>
  <si>
    <t>BOVA SK, spol. s r.o.</t>
  </si>
  <si>
    <t>KINEX Measuring a. s.</t>
  </si>
  <si>
    <t>SSUŠ Hodruša Hámre</t>
  </si>
  <si>
    <t>Hamaliar – Výrobky z kože</t>
  </si>
  <si>
    <t>Mgr. Andrea Stuchlíková – AST desing</t>
  </si>
  <si>
    <t>Margita Kubjatková - MARGITA</t>
  </si>
  <si>
    <t>Atos IT</t>
  </si>
  <si>
    <t>LE CHEQUE DEJEUNER s. r. o.</t>
  </si>
  <si>
    <t>Air Products Slovakia, s.r.o.</t>
  </si>
  <si>
    <t>Linde Gas k.s.</t>
  </si>
  <si>
    <t>Messer Tatragas, spol. s r.o.</t>
  </si>
  <si>
    <t>Stredoslovenská energetika, a.s.</t>
  </si>
  <si>
    <t>ZSE Energia a.s.</t>
  </si>
  <si>
    <t>ARTRA s.r.o.</t>
  </si>
  <si>
    <t>skončili RD</t>
  </si>
  <si>
    <t>končí RD 2017</t>
  </si>
  <si>
    <t>AUTONOVO, a.s.</t>
  </si>
  <si>
    <t>NIKOL Martin s.r.o.</t>
  </si>
  <si>
    <t>LIVONEC, s.r.o.</t>
  </si>
  <si>
    <t>30/ mesačne</t>
  </si>
  <si>
    <t>0,04836 Eur/kWh</t>
  </si>
  <si>
    <t>do 28.02.17</t>
  </si>
  <si>
    <t>Dátum od zač.RD</t>
  </si>
  <si>
    <t>17</t>
  </si>
  <si>
    <t>21</t>
  </si>
  <si>
    <t>30</t>
  </si>
  <si>
    <t>33</t>
  </si>
  <si>
    <t>37</t>
  </si>
  <si>
    <t>43</t>
  </si>
  <si>
    <t>4</t>
  </si>
  <si>
    <t>9</t>
  </si>
  <si>
    <t>8</t>
  </si>
  <si>
    <t>10</t>
  </si>
  <si>
    <t>11</t>
  </si>
  <si>
    <t>20</t>
  </si>
  <si>
    <t>lesnícke tlačivá</t>
  </si>
  <si>
    <t>poskyt.tlač.služieb</t>
  </si>
  <si>
    <t>14</t>
  </si>
  <si>
    <t>0?</t>
  </si>
  <si>
    <t>23</t>
  </si>
  <si>
    <t>25</t>
  </si>
  <si>
    <t>45</t>
  </si>
  <si>
    <t>41</t>
  </si>
  <si>
    <t>39</t>
  </si>
  <si>
    <t>29</t>
  </si>
  <si>
    <t>oleje, maziva, autochemikálie</t>
  </si>
  <si>
    <t>oprava a údržba osobných áut</t>
  </si>
  <si>
    <t>osobné ochranné pracovné pomôcky pre R-kateg.</t>
  </si>
  <si>
    <t>tlačivá lesnícke a ostatné</t>
  </si>
  <si>
    <t>elektrická energia</t>
  </si>
  <si>
    <t>zemný plyn</t>
  </si>
  <si>
    <t>ručné náradie</t>
  </si>
  <si>
    <t>textil.výrobky pre chaty a hotely</t>
  </si>
  <si>
    <t>oceľové laná, reťaze</t>
  </si>
  <si>
    <t>zmluva o poskyt.sl</t>
  </si>
  <si>
    <t>výrobky z kože</t>
  </si>
  <si>
    <t>styčníkové dosky</t>
  </si>
  <si>
    <t>výroba meradiel</t>
  </si>
  <si>
    <t>výroba ciach</t>
  </si>
  <si>
    <t>pletiváň, drôty, klince</t>
  </si>
  <si>
    <t>hygienické potreby</t>
  </si>
  <si>
    <t>technické plyny</t>
  </si>
  <si>
    <t>stravné lístky</t>
  </si>
  <si>
    <t>konsignačné štítky</t>
  </si>
  <si>
    <t>pleteniny, termopriadze</t>
  </si>
  <si>
    <t>lesnícke rovnošaty-pleteniny</t>
  </si>
  <si>
    <t>šité lesnícke rovnošaty</t>
  </si>
  <si>
    <t>obuv pre THZ</t>
  </si>
  <si>
    <t xml:space="preserve">košele, viazanky </t>
  </si>
  <si>
    <t>značkové spreje</t>
  </si>
  <si>
    <t>tlačiarenské služby</t>
  </si>
  <si>
    <t>služby požiarnej ochrany a revízie</t>
  </si>
  <si>
    <t>správa registratúry</t>
  </si>
  <si>
    <t xml:space="preserve"> vo 
vestníku 
VO</t>
  </si>
  <si>
    <t>Začiatok 
RD</t>
  </si>
  <si>
    <t>Koniec 
RD</t>
  </si>
  <si>
    <t>Doba 
trvania</t>
  </si>
  <si>
    <t>Finančný 
objem RD</t>
  </si>
  <si>
    <t>od začiatku 
RD</t>
  </si>
  <si>
    <t>do dátumu 
28.02.17</t>
  </si>
  <si>
    <t>Plnenie 
RD</t>
  </si>
  <si>
    <t>16.12.2014</t>
  </si>
  <si>
    <t>1.11.2015</t>
  </si>
  <si>
    <t>5.3.2016</t>
  </si>
  <si>
    <t>03.08.2016</t>
  </si>
  <si>
    <t>31.12.2016</t>
  </si>
  <si>
    <t>01.01.2017</t>
  </si>
  <si>
    <t>Messer Tatragas, 
spol. s r.o.</t>
  </si>
  <si>
    <t>UNIONTEX TRADE, 
spol. s r.o.</t>
  </si>
  <si>
    <t>Začiatok procesu VO</t>
  </si>
  <si>
    <t>Z201614812_Z</t>
  </si>
  <si>
    <t>Z201614825_Z</t>
  </si>
  <si>
    <t>Z201615876_Z</t>
  </si>
  <si>
    <t>3483/2016</t>
  </si>
  <si>
    <t>1786/2016</t>
  </si>
  <si>
    <t>1785/2016</t>
  </si>
  <si>
    <t>1783/2016</t>
  </si>
  <si>
    <t>1781/2016</t>
  </si>
  <si>
    <t>1779/2016</t>
  </si>
  <si>
    <t>1714/2016</t>
  </si>
  <si>
    <t>1524/2016</t>
  </si>
  <si>
    <t>1291/2016</t>
  </si>
  <si>
    <t>440/24.7.2015</t>
  </si>
  <si>
    <t>1288/2016</t>
  </si>
  <si>
    <t>6929/2015</t>
  </si>
  <si>
    <t>5423/2.4.2015</t>
  </si>
  <si>
    <t>5422/2.4.2015</t>
  </si>
  <si>
    <t>5421/2.4.2015</t>
  </si>
  <si>
    <t>5420/2.4.2015</t>
  </si>
  <si>
    <t>3485/2015</t>
  </si>
  <si>
    <t>3265/27.1.2015</t>
  </si>
  <si>
    <t>461/15/28.8.14</t>
  </si>
  <si>
    <t>460/15/28.8.14</t>
  </si>
  <si>
    <t>458/15/28.8.14</t>
  </si>
  <si>
    <t>1468/15/6.11.14</t>
  </si>
  <si>
    <t>8058/2014</t>
  </si>
  <si>
    <t>8057/5.9.2014</t>
  </si>
  <si>
    <t>5831/15.4.2014</t>
  </si>
  <si>
    <t>3731/6.2.2014</t>
  </si>
  <si>
    <t>1241/31.8.2013</t>
  </si>
  <si>
    <t>2998/31.8.2013</t>
  </si>
  <si>
    <t>5911/8.5.2013</t>
  </si>
  <si>
    <t>7365/2013</t>
  </si>
  <si>
    <t>3071/18.12.12</t>
  </si>
  <si>
    <t>pneu nové a protekt.č.3.4.5.6</t>
  </si>
  <si>
    <t>pneu nové a protekt.1.2</t>
  </si>
  <si>
    <t>2548/18.12.12</t>
  </si>
  <si>
    <t>4901/15.3.2016</t>
  </si>
  <si>
    <t>6155/5.8.2016</t>
  </si>
  <si>
    <t>9269/2013</t>
  </si>
  <si>
    <t>6443/12.5.2012</t>
  </si>
  <si>
    <t>2094/6.12.2011</t>
  </si>
  <si>
    <t>8036/14.5.2013</t>
  </si>
  <si>
    <t>1523/2016</t>
  </si>
  <si>
    <t>Mesačne od 
začiatku RD 
do 28.02.17</t>
  </si>
  <si>
    <t>nákup pohonných 
látok</t>
  </si>
  <si>
    <t>viazacie
prostriedky</t>
  </si>
  <si>
    <t>2017</t>
  </si>
  <si>
    <t>špeciálne lesnícke náradie</t>
  </si>
  <si>
    <t>špecialne
lesnícke tlačivá</t>
  </si>
  <si>
    <t>kancelárske
potreby</t>
  </si>
  <si>
    <t>12/24/48 
mesiacov</t>
  </si>
  <si>
    <t>OBUV-ŠPECIÁL, 
spol. s r.o.</t>
  </si>
  <si>
    <t>Motip Dupli Slovakia,
 s. r. o.</t>
  </si>
  <si>
    <t>DOLIS, s.r.o.</t>
  </si>
  <si>
    <t>NIKOL Martin, s.r.o.</t>
  </si>
  <si>
    <t>ARTRA, s.r.o.</t>
  </si>
  <si>
    <t>ŠEVT, a.s.</t>
  </si>
  <si>
    <t>ZSE Energia, a.s.</t>
  </si>
  <si>
    <t>ContiTrade Slovakia, s.r.o.</t>
  </si>
  <si>
    <t>A.R.S., spol. s.r.o.</t>
  </si>
  <si>
    <t>Viera Mikičová
 - MITEX - V</t>
  </si>
  <si>
    <t>Hamaliar
 – Výrobky z kože</t>
  </si>
  <si>
    <t>KINEX Measuring, a. s.</t>
  </si>
  <si>
    <t>LE CHEQUE DEJEUNER,
 s. r. o.</t>
  </si>
  <si>
    <t>koniec RD 2017</t>
  </si>
  <si>
    <t>skončili RD 2016</t>
  </si>
  <si>
    <t>koniec RD 2018</t>
  </si>
  <si>
    <t>koniec RD 2019/20</t>
  </si>
  <si>
    <t>Súčasný stav VO</t>
  </si>
  <si>
    <t>nová RD</t>
  </si>
  <si>
    <t>v procese</t>
  </si>
  <si>
    <t>10 rokov</t>
  </si>
  <si>
    <t>120000/rok</t>
  </si>
  <si>
    <t>30.8.2013/43M</t>
  </si>
  <si>
    <t>12.10.2015/17M</t>
  </si>
  <si>
    <t>13.6.2015/21M</t>
  </si>
  <si>
    <t>5.3.2014/37M</t>
  </si>
  <si>
    <t>16.3.2014/33M</t>
  </si>
  <si>
    <t>16.6.2014/33M</t>
  </si>
  <si>
    <t>19.9.2014/30M</t>
  </si>
  <si>
    <t>20.10.2015/17M</t>
  </si>
  <si>
    <t>20.2.2016/13M</t>
  </si>
  <si>
    <t>Dátum od - do 28.02.2017</t>
  </si>
  <si>
    <t>Vyhlásená vo vestníku VO</t>
  </si>
  <si>
    <t>Názov predmetu zákazky- akcie</t>
  </si>
  <si>
    <t>dátum</t>
  </si>
  <si>
    <t xml:space="preserve">Ekologické mazivá na stratové mazanie reťazí MP, B-Z, hydraulické </t>
  </si>
  <si>
    <t>Nemrznúce zmesi a iné autochemikálie</t>
  </si>
  <si>
    <t xml:space="preserve">Viazacie prostriedky vrátane ich upínacích a upevňovacích prvkov, napínače </t>
  </si>
  <si>
    <t>Pneumatiky, duše pre zmiešanú prevádzku motorových vozidiel</t>
  </si>
  <si>
    <t>Protektory pre zmiešanú prevádzku motorových vozidiel</t>
  </si>
  <si>
    <t>Reťaze, reťazové úväzky</t>
  </si>
  <si>
    <t>Laná oceľové, lanové úväzky</t>
  </si>
  <si>
    <t>Náhradné diely na nákladné automobily, ťahače, prívesy, návesy</t>
  </si>
  <si>
    <t>OOPP pre R-kategóriu</t>
  </si>
  <si>
    <t>Kalendáre, diáre s logom</t>
  </si>
  <si>
    <t>Textilné výrobky na účelové zariadenia a chaty</t>
  </si>
  <si>
    <t>Priemerky</t>
  </si>
  <si>
    <t>Styčníkové doštičky</t>
  </si>
  <si>
    <t xml:space="preserve">Pletivo polynett, polypropylénový motúz </t>
  </si>
  <si>
    <t>Náradie lesnícke, dielenské , meracie prístroje (priemerky, výškomery, krokomery)</t>
  </si>
  <si>
    <t>Oprava a servis osobných áut</t>
  </si>
  <si>
    <t>požiadavka</t>
  </si>
  <si>
    <t>p.č.</t>
  </si>
  <si>
    <t>maxim.cena
 podľa 
RD bez DPH</t>
  </si>
  <si>
    <t>RD uzavretá 
v EKS</t>
  </si>
  <si>
    <t>Chémia hnojivá č.1</t>
  </si>
  <si>
    <t>Chémia ostatná (feromóny, repelenty, insekticídy a pod.) č.2</t>
  </si>
  <si>
    <t xml:space="preserve">Zoznam centrálne obstarávaných tovarov a služieb  - plán VO na rok 2017 - tovary + služby + IKT </t>
  </si>
  <si>
    <t>P.č.</t>
  </si>
  <si>
    <t>Názov predmetu zákazky</t>
  </si>
  <si>
    <t>Typ 
(tovar / služba / stavba / stroj)</t>
  </si>
  <si>
    <t>CPV kódy</t>
  </si>
  <si>
    <t>trvanie zmluvy</t>
  </si>
  <si>
    <t>PHZ / hodnota potrieb na rok 2017</t>
  </si>
  <si>
    <t xml:space="preserve">PHZ hodnota v € bez DPH  </t>
  </si>
  <si>
    <t>navrhovaná zákazka</t>
  </si>
  <si>
    <t>Platnosť zmluvy od:</t>
  </si>
  <si>
    <t>Platnosť zmluvy do: (požadovaný termín plnenia)</t>
  </si>
  <si>
    <t>začiatok procesu VO</t>
  </si>
  <si>
    <t>rok</t>
  </si>
  <si>
    <t>v € bez DPH</t>
  </si>
  <si>
    <t>tovar</t>
  </si>
  <si>
    <t>15411100-3</t>
  </si>
  <si>
    <t>podlimitná</t>
  </si>
  <si>
    <t>priebežne rok 2017</t>
  </si>
  <si>
    <t>24951310-1</t>
  </si>
  <si>
    <t>tovary</t>
  </si>
  <si>
    <t>34350000-5</t>
  </si>
  <si>
    <t>nadlimitná</t>
  </si>
  <si>
    <t>ihneď po schválení súťažných podkladov z GR</t>
  </si>
  <si>
    <t>34913200-2</t>
  </si>
  <si>
    <t>Autobatérie štandard, batérie do elektrocentrál a pod.</t>
  </si>
  <si>
    <t>31400000-0</t>
  </si>
  <si>
    <t>Náhradné diely na KT a LKT, UKT</t>
  </si>
  <si>
    <t>34913000-0</t>
  </si>
  <si>
    <t>44540000-7</t>
  </si>
  <si>
    <t>39541120-3</t>
  </si>
  <si>
    <t>Náhradné diely na hydraulické ruky všetky typy, značky</t>
  </si>
  <si>
    <t>neurčito</t>
  </si>
  <si>
    <t>35913000-0</t>
  </si>
  <si>
    <t>Pílové pásy, kotúče, pílové reťaze na ML , pílové listy na B-Z</t>
  </si>
  <si>
    <t>18110000-3</t>
  </si>
  <si>
    <t>do ukončenia VO</t>
  </si>
  <si>
    <t>ihneď  po schválení súťažných podkladov z GR</t>
  </si>
  <si>
    <t>30199792-8</t>
  </si>
  <si>
    <t>39500000-7</t>
  </si>
  <si>
    <t>Chémia hnojivá</t>
  </si>
  <si>
    <t>24440000-0</t>
  </si>
  <si>
    <t>Chémia ostatná (feromóny, repelenty, insekticídy a pod.)</t>
  </si>
  <si>
    <t>24450000-3</t>
  </si>
  <si>
    <t>38300000-8</t>
  </si>
  <si>
    <t>44423000-1</t>
  </si>
  <si>
    <t>19732000-6</t>
  </si>
  <si>
    <t>43830000-0</t>
  </si>
  <si>
    <t>Rozšírenie GIS aplikácií</t>
  </si>
  <si>
    <t>softvér</t>
  </si>
  <si>
    <t xml:space="preserve"> PRK </t>
  </si>
  <si>
    <t>1Q</t>
  </si>
  <si>
    <t>Rozšírenie aplikácie WebLes</t>
  </si>
  <si>
    <t>priebežne 3 etapy</t>
  </si>
  <si>
    <t>SAP - nová nadstavba - investičné úpravy</t>
  </si>
  <si>
    <t xml:space="preserve"> podlimitná </t>
  </si>
  <si>
    <t>3Q</t>
  </si>
  <si>
    <t>Nový DMS</t>
  </si>
  <si>
    <t>Modul Doprava a Logistika</t>
  </si>
  <si>
    <t>4Q</t>
  </si>
  <si>
    <t>drobné investičné výdavky na údržbu IKT</t>
  </si>
  <si>
    <t xml:space="preserve"> ZNH </t>
  </si>
  <si>
    <t>film Najkvalitnejšie porasty</t>
  </si>
  <si>
    <t>redizajn webstránky</t>
  </si>
  <si>
    <t>Znalecké posudky nehnuteľností</t>
  </si>
  <si>
    <t>služba</t>
  </si>
  <si>
    <t>71319000-7</t>
  </si>
  <si>
    <t>19.1.2017</t>
  </si>
  <si>
    <t xml:space="preserve">ihneď  po schválení súťažných podkladov z GR </t>
  </si>
  <si>
    <t>Služby strojmi (údržba ciest, čistenie tokov a pod.)</t>
  </si>
  <si>
    <t xml:space="preserve"> nadlimitná </t>
  </si>
  <si>
    <t>Odvoz dreva</t>
  </si>
  <si>
    <t>77211200-4</t>
  </si>
  <si>
    <t>28.4.2018</t>
  </si>
  <si>
    <t>1.10.2017</t>
  </si>
  <si>
    <t>50110000-9</t>
  </si>
  <si>
    <t>1.5.2017</t>
  </si>
  <si>
    <t>Nadštandardné súčasti programov starostlivosti o lesy na rok 2017</t>
  </si>
  <si>
    <t>71354100-5</t>
  </si>
  <si>
    <t xml:space="preserve"> PRK NLC </t>
  </si>
  <si>
    <t>Predčasná obnova LC lesy Poltár</t>
  </si>
  <si>
    <t>79421200-3</t>
  </si>
  <si>
    <t>Letecké snímkovanie LC L.Teplička</t>
  </si>
  <si>
    <t>79961200-0</t>
  </si>
  <si>
    <t>Pestovná činnosť 2018-2021</t>
  </si>
  <si>
    <t>Ťažbová činnosť 2018-2021</t>
  </si>
  <si>
    <t>odovzdané
 na V.O.</t>
  </si>
  <si>
    <t>Komplexná správa 
registratúrnych záznamov</t>
  </si>
  <si>
    <t>AGROFERT č.1</t>
  </si>
  <si>
    <t>AGROFERT č.2</t>
  </si>
  <si>
    <t>Viera Mikičová
MITEX - V</t>
  </si>
  <si>
    <t>Meno</t>
  </si>
  <si>
    <t>RETIC</t>
  </si>
  <si>
    <t>TATRACHEMA</t>
  </si>
  <si>
    <t>Kalibrované pilčícke pásma a milimetrové priemerky</t>
  </si>
  <si>
    <t>vybavené</t>
  </si>
  <si>
    <t>SLOVNAFT</t>
  </si>
  <si>
    <t>REMPACK</t>
  </si>
  <si>
    <t>ORVEX</t>
  </si>
  <si>
    <t>ARTRA</t>
  </si>
  <si>
    <t>INTERLES</t>
  </si>
  <si>
    <t>SF vrátený
podpísaný</t>
  </si>
  <si>
    <t>SF
odovzdaný</t>
  </si>
  <si>
    <t>predpokladaná
hodnota
 bez DPH na SF</t>
  </si>
  <si>
    <t>veci čo sa budú robiť najbližšie</t>
  </si>
  <si>
    <t>Realizácia satelitného príjmu
v PK Palarikovo</t>
  </si>
  <si>
    <t>Košele a viazanky k 
lesníckym rovnošatám</t>
  </si>
  <si>
    <t>H</t>
  </si>
  <si>
    <t>A</t>
  </si>
  <si>
    <t>B</t>
  </si>
  <si>
    <t>požiadavka
podpísaná</t>
  </si>
  <si>
    <t>Výrobky z kože</t>
  </si>
  <si>
    <t>Postele</t>
  </si>
  <si>
    <t>Powerbanky</t>
  </si>
  <si>
    <t>do dátumu 
21.03.17</t>
  </si>
  <si>
    <t>Dodávateľ</t>
  </si>
  <si>
    <t>100072</t>
  </si>
  <si>
    <t>100419</t>
  </si>
  <si>
    <t>112400</t>
  </si>
  <si>
    <t>110501</t>
  </si>
  <si>
    <t>129610</t>
  </si>
  <si>
    <t>122035</t>
  </si>
  <si>
    <t>125973</t>
  </si>
  <si>
    <t>113423</t>
  </si>
  <si>
    <t>112693</t>
  </si>
  <si>
    <t>126114</t>
  </si>
  <si>
    <t>104190</t>
  </si>
  <si>
    <t>129440</t>
  </si>
  <si>
    <t>127619</t>
  </si>
  <si>
    <t>100615</t>
  </si>
  <si>
    <t>118099</t>
  </si>
  <si>
    <t>105924</t>
  </si>
  <si>
    <t>115628</t>
  </si>
  <si>
    <t>113515</t>
  </si>
  <si>
    <t>108722</t>
  </si>
  <si>
    <t>101707</t>
  </si>
  <si>
    <t>100837</t>
  </si>
  <si>
    <t>128656</t>
  </si>
  <si>
    <t>129397</t>
  </si>
  <si>
    <t>128852</t>
  </si>
  <si>
    <t>100610</t>
  </si>
  <si>
    <t>129575</t>
  </si>
  <si>
    <t>129611</t>
  </si>
  <si>
    <t>129358</t>
  </si>
  <si>
    <t>104023</t>
  </si>
  <si>
    <t>110288</t>
  </si>
  <si>
    <t>109735</t>
  </si>
  <si>
    <t>109726</t>
  </si>
  <si>
    <t>104554</t>
  </si>
  <si>
    <t>113422</t>
  </si>
  <si>
    <t>113541</t>
  </si>
  <si>
    <t>118715</t>
  </si>
  <si>
    <t>110582</t>
  </si>
  <si>
    <t>101069</t>
  </si>
  <si>
    <t>116186</t>
  </si>
  <si>
    <t>V</t>
  </si>
  <si>
    <t>46</t>
  </si>
  <si>
    <t>44</t>
  </si>
  <si>
    <t>42</t>
  </si>
  <si>
    <t>40</t>
  </si>
  <si>
    <t>15</t>
  </si>
  <si>
    <t>38</t>
  </si>
  <si>
    <t>34</t>
  </si>
  <si>
    <t>12</t>
  </si>
  <si>
    <t>31</t>
  </si>
  <si>
    <t>26</t>
  </si>
  <si>
    <t>24</t>
  </si>
  <si>
    <t>22</t>
  </si>
  <si>
    <t>18</t>
  </si>
  <si>
    <t>5</t>
  </si>
  <si>
    <t>Mesačne od 
začiatku RD 
do 21.03.17</t>
  </si>
  <si>
    <t>738</t>
  </si>
  <si>
    <t>84</t>
  </si>
  <si>
    <t>428610</t>
  </si>
  <si>
    <t>2530</t>
  </si>
  <si>
    <t>36817</t>
  </si>
  <si>
    <t>434</t>
  </si>
  <si>
    <t>2801</t>
  </si>
  <si>
    <t>520</t>
  </si>
  <si>
    <t>450</t>
  </si>
  <si>
    <t>629</t>
  </si>
  <si>
    <t>1192</t>
  </si>
  <si>
    <t>746</t>
  </si>
  <si>
    <t>BTCOMP</t>
  </si>
  <si>
    <t>Pneuhousesk 
s. r. o.</t>
  </si>
  <si>
    <t>Pneuhousesk s. r. o.</t>
  </si>
  <si>
    <t>EPS</t>
  </si>
  <si>
    <t>Oceľové laná, oceľové reťaze, 
reťazové a lanové úväzky</t>
  </si>
  <si>
    <t>Hnojivá, chémia</t>
  </si>
  <si>
    <t>Špeciálne lesnícke náradie</t>
  </si>
  <si>
    <t>JUTA</t>
  </si>
  <si>
    <t>MERCATOR DMS</t>
  </si>
  <si>
    <t>Styčníkové doska</t>
  </si>
  <si>
    <t>MERCATOR DMS, 
spol. s r.o.</t>
  </si>
  <si>
    <t>styčníkové
 dosky</t>
  </si>
  <si>
    <t>10/2013</t>
  </si>
  <si>
    <t>7/2013</t>
  </si>
  <si>
    <t>oceľové laná, 
reťaze</t>
  </si>
  <si>
    <t>náhradné
diely</t>
  </si>
  <si>
    <t>Ručné náradie</t>
  </si>
  <si>
    <t>10.9.2013</t>
  </si>
  <si>
    <t>Elektrický výškovo nastaviteľný stôl</t>
  </si>
  <si>
    <t>nebol</t>
  </si>
  <si>
    <t>objednávka</t>
  </si>
  <si>
    <t>eks</t>
  </si>
  <si>
    <t>do 3000
netreba</t>
  </si>
  <si>
    <t>TATRA</t>
  </si>
  <si>
    <t>Náhradné diely pre nákladné vozidlá zn. TATRA vrátane zriadenia konsignačných skladov</t>
  </si>
  <si>
    <t>Náhradné diely a servis pre nákladné
vozidlá a prívesy zn.TATRA</t>
  </si>
  <si>
    <t>odovz.P</t>
  </si>
  <si>
    <t>podpis.P</t>
  </si>
  <si>
    <t>Pletivá, drôty a klince-nadlimitka</t>
  </si>
  <si>
    <t>Dodávka čistiacich, dezinfekčných
a hygienických prípravkov</t>
  </si>
  <si>
    <t>pletivá, drôty, klince</t>
  </si>
  <si>
    <t>do dátumu 
18.04.17</t>
  </si>
  <si>
    <t>Mesačne od 
začiatku RD 
do 18.04.17</t>
  </si>
  <si>
    <t>Zoznam centrálne obstarávaných tovarov a služieb  - plán VO na rok 2017 - tovary + služby</t>
  </si>
  <si>
    <t xml:space="preserve">PHZ hodnota VO v € bez DPH  </t>
  </si>
  <si>
    <t>navrhovaný postup VO</t>
  </si>
  <si>
    <t>Termín potreby predloženia požiadavky gestora</t>
  </si>
  <si>
    <t>Termín potreby vyhlásenia VO</t>
  </si>
  <si>
    <t>Odborný gestor zákazky (odbor)</t>
  </si>
  <si>
    <t>P</t>
  </si>
  <si>
    <t>150-MTZVSÚZ</t>
  </si>
  <si>
    <t>S</t>
  </si>
  <si>
    <t>Pneumatiky nové a protektory pre osobné a nákladné vozidlá a služby s tým súvisiace</t>
  </si>
  <si>
    <t>Náhradné diely na nákladné automobily značky TATRA</t>
  </si>
  <si>
    <t>predložené</t>
  </si>
  <si>
    <t>Náhradné diely na ťahače, prívesy, návesy</t>
  </si>
  <si>
    <t>Servis a opravy vozidiel TATRA</t>
  </si>
  <si>
    <t>Košele a viazanky</t>
  </si>
  <si>
    <t>Chémia-hnojivá, feromóny, repelenty, insekticídy a pod.</t>
  </si>
  <si>
    <t>Priemerky kalibrované</t>
  </si>
  <si>
    <t>realizované</t>
  </si>
  <si>
    <t>Sety na štítkovanie dreva, štítky</t>
  </si>
  <si>
    <t>340-OIKT</t>
  </si>
  <si>
    <t>Koncové zariadenia - menšie tlačiarne</t>
  </si>
  <si>
    <t>Mobilné tlačiarne pre LS na odvoz dreva</t>
  </si>
  <si>
    <t>Licencie Microsoft</t>
  </si>
  <si>
    <t>ZNH</t>
  </si>
  <si>
    <t>160-OSMMV</t>
  </si>
  <si>
    <t>Ťažbové mapy k PSoL 2017-2019</t>
  </si>
  <si>
    <t>240-OHÚLaC</t>
  </si>
  <si>
    <t>Archivačné služby</t>
  </si>
  <si>
    <t>210-OULČ</t>
  </si>
  <si>
    <t>Služby mobilného operátora</t>
  </si>
  <si>
    <t>PR</t>
  </si>
  <si>
    <t>Typ 
(tovar/služba/stavba/stroj)</t>
  </si>
  <si>
    <t>PR/P</t>
  </si>
  <si>
    <t>na SF</t>
  </si>
  <si>
    <t>Č</t>
  </si>
  <si>
    <t>120000/P</t>
  </si>
  <si>
    <t>19500/P</t>
  </si>
  <si>
    <t>6100000/P</t>
  </si>
  <si>
    <t>47</t>
  </si>
  <si>
    <t>16</t>
  </si>
  <si>
    <t>35</t>
  </si>
  <si>
    <t>13</t>
  </si>
  <si>
    <t>32</t>
  </si>
  <si>
    <t>27</t>
  </si>
  <si>
    <t>19</t>
  </si>
  <si>
    <t>6</t>
  </si>
  <si>
    <t>nenašlo
 v SAP</t>
  </si>
  <si>
    <t>300000/PR</t>
  </si>
  <si>
    <t>05/2017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</si>
  <si>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</si>
  <si>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Ekologický olej na stratové mazanie</t>
  </si>
  <si>
    <t>Chémia NADLIMITKA</t>
  </si>
  <si>
    <t>Kotoľňa Turčianske Teplice</t>
  </si>
  <si>
    <t xml:space="preserve">Špeciálne lesnícke náradie   </t>
  </si>
  <si>
    <t>Oprava a údržby osobných áut</t>
  </si>
  <si>
    <t xml:space="preserve">Pletivá, drôty a klince-malá </t>
  </si>
  <si>
    <t>nemám</t>
  </si>
  <si>
    <t>04.05.207</t>
  </si>
  <si>
    <t>10.05.207</t>
  </si>
  <si>
    <t>do dátumu 
15.05.17</t>
  </si>
  <si>
    <t>Igor Pudiš IFP
 Interles Slovakia</t>
  </si>
  <si>
    <t>15000*4roky</t>
  </si>
  <si>
    <t>48</t>
  </si>
  <si>
    <t>36</t>
  </si>
  <si>
    <t>28</t>
  </si>
  <si>
    <t>7</t>
  </si>
  <si>
    <t>10 mesiacov</t>
  </si>
  <si>
    <t>meradlá a
 priemerky</t>
  </si>
  <si>
    <t>Pletivá, drôty, klince - 2018-2021</t>
  </si>
  <si>
    <t>Hygienické prostriedky - 2018-2021</t>
  </si>
  <si>
    <t>Hygienické prostriedky 2017 EKS</t>
  </si>
  <si>
    <t>Pletivá, drôty, klince 2017 EKS</t>
  </si>
  <si>
    <t>OOPP pre R-kategóriu - 2018 - 2021</t>
  </si>
  <si>
    <t>OOPP pre R-kategóriu - 2017 - EKS</t>
  </si>
  <si>
    <t>Chémia-hnojivá, feromóny, repelenty, insekticídy a pod. - 2017 EKS</t>
  </si>
  <si>
    <t>Styčníkové doštičky - EKS</t>
  </si>
  <si>
    <t>Špeciálne lesnícke náradie (náradie lesnícke, dielenské, meracie prístroje, priemerky, výškomery, krokomery) - 2018 - 2021</t>
  </si>
  <si>
    <t>Špeciálne lesnícke náradie (náradie lesnícke, dielenské, meracie prístroje, priemerky, výškomery, krokomery) - 2017 - EKS</t>
  </si>
  <si>
    <t>06/2017</t>
  </si>
  <si>
    <t>Sety na štítkovanie dreva</t>
  </si>
  <si>
    <t>spoločne s 
MPaRV SR</t>
  </si>
  <si>
    <t>OZLT</t>
  </si>
  <si>
    <t>do dátumu 
29.05.17</t>
  </si>
  <si>
    <t>7+10/2013</t>
  </si>
  <si>
    <t>12/10/24
46/48 
mesiacov</t>
  </si>
  <si>
    <t>do dátumu 
12.6.2017</t>
  </si>
  <si>
    <t>49</t>
  </si>
  <si>
    <t>10.05.2017</t>
  </si>
  <si>
    <t>do dátumu 30.6.2017</t>
  </si>
  <si>
    <t>50</t>
  </si>
  <si>
    <t>do dátumu 13.7.2017</t>
  </si>
  <si>
    <t>?</t>
  </si>
  <si>
    <t>vyčerpané</t>
  </si>
  <si>
    <t>pri jednotlivých bunkách komentáre</t>
  </si>
  <si>
    <t>do dátumu 23.7.2017</t>
  </si>
  <si>
    <t>do dátumu 07.08.17</t>
  </si>
  <si>
    <t>do dátumu 25.08.17</t>
  </si>
  <si>
    <t>EPS v kaštieli Palárikovo</t>
  </si>
  <si>
    <t>Periodická odb.prehliadka a skúška objektu v kaštieli Palárikovo</t>
  </si>
  <si>
    <t>do dátumu 13.09.17</t>
  </si>
  <si>
    <t>Výmena vykurovacej jednotky
ubytovňa BB</t>
  </si>
  <si>
    <t>SUŠIčKA PRADLA HOTEL LESNIK</t>
  </si>
  <si>
    <t>DIARE a MINIDIARE</t>
  </si>
  <si>
    <t>do dátumu 09.10.17</t>
  </si>
  <si>
    <t>do dátumu 30.09.17</t>
  </si>
  <si>
    <t>,</t>
  </si>
  <si>
    <t>OOPP</t>
  </si>
  <si>
    <t>Mesačne od 
začiatku RD 
do 15.05.17</t>
  </si>
  <si>
    <t>Mesačne od 
začiatku RD 
do 29.05.17</t>
  </si>
  <si>
    <t>Mesačne od 
začiatku RD 
do 16.06.17</t>
  </si>
  <si>
    <t>Mesačne od 
začiatku RD 
do 30.06.17</t>
  </si>
  <si>
    <t>Mesačne od 
začiatku RD 
do 13.07.17</t>
  </si>
  <si>
    <t>Mesačne od 
začiatku RD 
do 23.07.17</t>
  </si>
  <si>
    <t>Mesačne od 
začiatku RD 
do 07.08.17</t>
  </si>
  <si>
    <t>Mesačne od 
začiatku RD 
do 25.08.17</t>
  </si>
  <si>
    <t>Mesačne od 
začiatku RD 
do 13.09.17</t>
  </si>
  <si>
    <t>Mesačne od 
začiatku RD 
do 30.09.17</t>
  </si>
  <si>
    <t>Mesačne od 
začiatku RD 
do 09.10.17</t>
  </si>
  <si>
    <t>do dátumu 30.10.17</t>
  </si>
  <si>
    <t>Mesačne od 
začiatku RD 
do 30.10 .17</t>
  </si>
  <si>
    <t>TATRACHEMA
 v. d. Trnava</t>
  </si>
  <si>
    <t>JUTA Slovakia, s.r.o.</t>
  </si>
  <si>
    <t>Pletivo plastové</t>
  </si>
  <si>
    <t>čistiace
prostriedky</t>
  </si>
  <si>
    <t>REMPO, s.r.o.</t>
  </si>
  <si>
    <t>odevy ochranné
pracovné</t>
  </si>
  <si>
    <t>INTERFOREST SK</t>
  </si>
  <si>
    <t>špeciálne
lesnícke náradie</t>
  </si>
  <si>
    <t>nákup a predaj
ekolog.oleja</t>
  </si>
  <si>
    <t>p</t>
  </si>
  <si>
    <t>51</t>
  </si>
  <si>
    <t>52</t>
  </si>
  <si>
    <t>53</t>
  </si>
  <si>
    <t>54</t>
  </si>
  <si>
    <t>do dátumu 15.11.17</t>
  </si>
  <si>
    <t>Kancelárske potreby</t>
  </si>
  <si>
    <t>Hnojiva, insekticídy, herbicídy, fungicídy, pestic.,roden.,príd.a podpor.látky</t>
  </si>
  <si>
    <t>k 30.11.2017</t>
  </si>
  <si>
    <t>do dátumu 30.11.17</t>
  </si>
  <si>
    <t>Mesačne od 
začiatku RD 
do 15.11.17</t>
  </si>
  <si>
    <t>Mesačne od 
začiatku RD 
do 30.11 .17</t>
  </si>
  <si>
    <t>55</t>
  </si>
  <si>
    <t>do dátumu 15.12.17</t>
  </si>
  <si>
    <t>do dátumu 31.12.17</t>
  </si>
  <si>
    <t>do dátumu 30.01.2018</t>
  </si>
  <si>
    <t>OOPP pre R</t>
  </si>
  <si>
    <t>do dátumu 14.01.2018</t>
  </si>
  <si>
    <t>do dátumu 15.02.2018</t>
  </si>
  <si>
    <t>Mesačne od 
začiatku RD 
do 15.12.17</t>
  </si>
  <si>
    <t>Mesačne od 
začiatku RD 
do 31.12.17</t>
  </si>
  <si>
    <t>Mesačne od 
začiatku RD 
do 14.01.18</t>
  </si>
  <si>
    <t>Mesačne od 
začiatku RD 
do 30.01.17</t>
  </si>
  <si>
    <t>Mesačne od 
začiatku RD 
do 15.02.18</t>
  </si>
  <si>
    <t>ROK 2018</t>
  </si>
  <si>
    <t>Drogéria</t>
  </si>
  <si>
    <t>Biela rašelina a substráty</t>
  </si>
  <si>
    <t>Polynet a motúz</t>
  </si>
  <si>
    <t>Značkovacie spreje pre lesníctvo</t>
  </si>
  <si>
    <t>Dopravné značky</t>
  </si>
  <si>
    <t>Viazacie prostiedky</t>
  </si>
  <si>
    <t>Hnojiva, insekticídy, herbicídy, fungicídy, 
pestic.,roden.,príd.a podpor.látky</t>
  </si>
  <si>
    <t>C</t>
  </si>
  <si>
    <t>do dátumu 28.02.2018</t>
  </si>
  <si>
    <t>do dátumu 15.03.2018</t>
  </si>
  <si>
    <t>do dátumu 31.03.2018</t>
  </si>
  <si>
    <t>Mesačne od 
začiatku RD 
do 28.02.18</t>
  </si>
  <si>
    <t>Mesačne od 
začiatku RD 
do 15.03.18</t>
  </si>
  <si>
    <t>Mesačne od 
začiatku RD 
do 31.03.18</t>
  </si>
  <si>
    <t>do dátumu
15.04.2018</t>
  </si>
  <si>
    <t>Mesačne od 
začiatku RD 
do 15.04.18</t>
  </si>
  <si>
    <t>STABO</t>
  </si>
  <si>
    <t>náhradné diely
N3G</t>
  </si>
  <si>
    <t>49 mesiacov</t>
  </si>
  <si>
    <t>do dátumu 15.05.2018</t>
  </si>
  <si>
    <t xml:space="preserve">AGROFERT </t>
  </si>
  <si>
    <t>PRO-GRAPHICS</t>
  </si>
  <si>
    <t>hnojiva</t>
  </si>
  <si>
    <t>dopravné
značky</t>
  </si>
  <si>
    <t>VermiVital</t>
  </si>
  <si>
    <t>rašelina
substraty</t>
  </si>
  <si>
    <t>viazacie
pásky</t>
  </si>
  <si>
    <t xml:space="preserve">AUTOCONT SK </t>
  </si>
  <si>
    <t xml:space="preserve">orig.tonery do
multi.zariadení </t>
  </si>
  <si>
    <t>8 mesiacov</t>
  </si>
  <si>
    <t>plastove pletivo</t>
  </si>
  <si>
    <t>Tibor Varga
TSV PAPIER</t>
  </si>
  <si>
    <t>do dátumu 31.05.2018</t>
  </si>
  <si>
    <t>do dátumu 15.06.2018</t>
  </si>
  <si>
    <t>do dátumu 30.06.2018</t>
  </si>
  <si>
    <t>do dátumu 15.07.2018</t>
  </si>
  <si>
    <t>pesticídy</t>
  </si>
  <si>
    <t>do dátumu 30.04.2018</t>
  </si>
  <si>
    <t>Mesačne od 
začiatku RD 
do 30.04.18</t>
  </si>
  <si>
    <t>Mesačne od 
začiatku RD 
do 15.05.18</t>
  </si>
  <si>
    <t>Mesačne od 
začiatku RD 
do 31.05.18</t>
  </si>
  <si>
    <t>Mesačne od 
začiatku RD 
do 15.06.18</t>
  </si>
  <si>
    <t>Mesačne od 
začiatku RD 
do 30.06.18</t>
  </si>
  <si>
    <t>Mesačne od 
začiatku RD 
do 15.07.18</t>
  </si>
  <si>
    <t>08/12/10/
24/46/48 
mesiacov</t>
  </si>
  <si>
    <t>pletivá, 
drôty, klince</t>
  </si>
  <si>
    <t>pletivá, drôty, 
klince</t>
  </si>
  <si>
    <t>104002,4,5,8,9-121008/9 ostatné, insekticídy, herbicídy, fungicídy, hnojivá,</t>
  </si>
  <si>
    <t>104001,2,4,5,8,9-121008/9 ostatné, 
insekticídy, herbicídy, fungicídy, hnojivá,</t>
  </si>
  <si>
    <t>104004,5,8,9-121008-herbicídy, fungicídy, 
hnojivá,ostatné a lapače</t>
  </si>
  <si>
    <t>do dátumu 30.07.2018</t>
  </si>
  <si>
    <t>koniec RD 2021</t>
  </si>
  <si>
    <t>ok</t>
  </si>
  <si>
    <t>Inak je +144 200,- ostatné príslušen
navyše</t>
  </si>
  <si>
    <t>0</t>
  </si>
  <si>
    <t>všetky položky</t>
  </si>
  <si>
    <t>Mesačne od 
začiatku RD 
do 30.07.18</t>
  </si>
  <si>
    <t>koniec RD 2019</t>
  </si>
  <si>
    <t>koniec RD 2020</t>
  </si>
  <si>
    <t>do dátumu 15.08.2018</t>
  </si>
  <si>
    <t>do dátumu 31.08.2018</t>
  </si>
  <si>
    <t>do dátumu 15.09.2018</t>
  </si>
  <si>
    <t>do dátumu 27.09.2018</t>
  </si>
  <si>
    <t>117003, 121002, 127001, 106009, 109009</t>
  </si>
  <si>
    <t>149142 - suma 199 400,-  + je navyše 178000,- ostatné príslušen.</t>
  </si>
  <si>
    <r>
      <rPr>
        <b/>
        <sz val="11"/>
        <rFont val="Calibri"/>
        <family val="2"/>
        <charset val="238"/>
        <scheme val="minor"/>
      </rPr>
      <t xml:space="preserve">149142 + </t>
    </r>
    <r>
      <rPr>
        <b/>
        <sz val="11"/>
        <color rgb="FFFF0000"/>
        <rFont val="Calibri"/>
        <family val="2"/>
        <charset val="238"/>
        <scheme val="minor"/>
      </rPr>
      <t>je navyše 178000,- ostatné príslušen.-tlačiarne!</t>
    </r>
  </si>
  <si>
    <r>
      <rPr>
        <b/>
        <sz val="11"/>
        <rFont val="Calibri"/>
        <family val="2"/>
        <charset val="238"/>
        <scheme val="minor"/>
      </rPr>
      <t xml:space="preserve">149142  + </t>
    </r>
    <r>
      <rPr>
        <b/>
        <sz val="11"/>
        <color rgb="FFFF0000"/>
        <rFont val="Calibri"/>
        <family val="2"/>
        <charset val="238"/>
        <scheme val="minor"/>
      </rPr>
      <t>je navyše 178000,- ostatné príslušen.-tlačiarne!</t>
    </r>
  </si>
  <si>
    <t>všetky položky?</t>
  </si>
  <si>
    <t>do dátumu 15.10.2018</t>
  </si>
  <si>
    <t>do dátumu 31.10.2018</t>
  </si>
  <si>
    <t>149142  (toner) + je navyše 188600,- ostatné príslušen.+ tlačiarne</t>
  </si>
  <si>
    <t>pri jednotlivých bunkách komentáre na I-disku</t>
  </si>
  <si>
    <t>149142 (toner)  + je navyše 178000,- ostatné príslušen.-tlačiarne!</t>
  </si>
  <si>
    <t>104004,5,8,9-121008-herbicídy, fungicídy, hnojivá,ostatné a lapače</t>
  </si>
  <si>
    <t>Mesačne od 
začiatku RD 
do 15.08.18</t>
  </si>
  <si>
    <t>Mesačne od 
začiatku RD 
do 31.08.18</t>
  </si>
  <si>
    <t>Mesačne od 
začiatku RD 
do15.09.18</t>
  </si>
  <si>
    <t>Mesačne od 
začiatku RD 
do 27.09.18</t>
  </si>
  <si>
    <t>Mesačne od 
začiatku RD 
do 15.10.18</t>
  </si>
  <si>
    <t>Mesačne od 
začiatku RD 
do 31.10.18</t>
  </si>
  <si>
    <t>do dátumu 15.11.2018</t>
  </si>
  <si>
    <t>do dátumu 30.11.2018</t>
  </si>
  <si>
    <t>do dátumu 15.12.2018</t>
  </si>
  <si>
    <t>do dátumu 31.12.2018</t>
  </si>
  <si>
    <t>197000 (toner)  + je navyše 178000,- ostatné príslušen.-tlačiarne!</t>
  </si>
  <si>
    <t>do dátumu 15.01.2019</t>
  </si>
  <si>
    <t>koniec RD 2022</t>
  </si>
  <si>
    <t>Mesačne od 
začiatku RD 
do 31.11.18</t>
  </si>
  <si>
    <t>Mesačne od 
začiatku RD 
do 15.11.18</t>
  </si>
  <si>
    <t>Mesačne od 
začiatku RD 
do 31.12.18</t>
  </si>
  <si>
    <t>Mesačne od 
začiatku RD 
do 15.01.19</t>
  </si>
  <si>
    <t>Mesačne od 
začiatku RD 
do 15.12.18</t>
  </si>
  <si>
    <t>do dátumu 31.01.2019</t>
  </si>
  <si>
    <t>Mesačne od 
začiatku RD 
do 31.01.19</t>
  </si>
  <si>
    <t>do dátumu 14.02.2019</t>
  </si>
  <si>
    <t>Mesačne od 
začiatku RD 
do 14.02.19</t>
  </si>
  <si>
    <t>Mesačne od 
začiatku RD 
do 15.03.19</t>
  </si>
  <si>
    <t>začiatok RD</t>
  </si>
  <si>
    <t>koniec RD</t>
  </si>
  <si>
    <t>doba trvania</t>
  </si>
  <si>
    <t>finančný objem RD</t>
  </si>
  <si>
    <t>od začiatku</t>
  </si>
  <si>
    <t>do dátumu</t>
  </si>
  <si>
    <t>plnenie RD</t>
  </si>
  <si>
    <t>rozdiel</t>
  </si>
  <si>
    <t>mesačne</t>
  </si>
  <si>
    <t>mesiacov</t>
  </si>
  <si>
    <t>118001-viazacie pásky</t>
  </si>
  <si>
    <t>do dátumu 28.02.2019</t>
  </si>
  <si>
    <t>do dátumu 15.03.2019</t>
  </si>
  <si>
    <t>do dátumu 31.03.2019</t>
  </si>
  <si>
    <t>Mesačne od 
začiatku RD 
do 31.03.19</t>
  </si>
  <si>
    <t>GEPI s.r.o.</t>
  </si>
  <si>
    <t>ŠTÝL EU s.r.o.</t>
  </si>
  <si>
    <t>priemerka
lesnícka</t>
  </si>
  <si>
    <t>do dátumu 15.04.2019</t>
  </si>
  <si>
    <t>Mesačne od 
začiatku RD 
do 15.04.19</t>
  </si>
  <si>
    <t>do dátumu 30.04.2019</t>
  </si>
  <si>
    <t>Mesačne od 
začiatku RD 
do 30.04.19</t>
  </si>
  <si>
    <t xml:space="preserve"> </t>
  </si>
  <si>
    <t>ručné naradie</t>
  </si>
  <si>
    <t>nákup mazacích
olejov/mazív</t>
  </si>
  <si>
    <t>103001-5 (oleje) -103006-7 (mazivá)</t>
  </si>
  <si>
    <t>skupina materialu</t>
  </si>
  <si>
    <t>103001-...5 (oleje) -103006-7 (mazivá)</t>
  </si>
  <si>
    <t>3</t>
  </si>
  <si>
    <t>2</t>
  </si>
  <si>
    <t xml:space="preserve">
</t>
  </si>
  <si>
    <t>mimo skupiny materialu-
103001-5 (oleje) a 103006-7 (mazivá)</t>
  </si>
  <si>
    <t>Mesačne od 
začiatku RD 
do 28.02.19</t>
  </si>
  <si>
    <t>do dátumu 15.05.2019</t>
  </si>
  <si>
    <t>Mesačne od 
začiatku RD 
do 15.05.19</t>
  </si>
  <si>
    <t>koniec RD 2023</t>
  </si>
  <si>
    <t>špecialne
lesnícke náradie</t>
  </si>
  <si>
    <t>info vedúci - nová RD platná od 16.05.2019</t>
  </si>
  <si>
    <t>všetky skupiny materialu
mimo 103004-biologický olej</t>
  </si>
  <si>
    <t>skupina materialu-pozn.</t>
  </si>
  <si>
    <t>poznámky</t>
  </si>
  <si>
    <t>103004-biologický olej
ostatné skupiny materialu-vyňaté</t>
  </si>
  <si>
    <t>lesnícke
 rovnošaty</t>
  </si>
  <si>
    <t>nová zmluva od 16.05.2019
do 15.05.2019 -132 000</t>
  </si>
  <si>
    <t>104004,5,8,9-121008-herbicídy, fungicídy, hnojivá,ostatné a lapače,
(nová zmluva od 22.11.2018 -7 400 000)</t>
  </si>
  <si>
    <t>118001-2  viazacie pásky</t>
  </si>
  <si>
    <t>SAP GR + OZ</t>
  </si>
  <si>
    <t>Mesačne od 
začiatku RD 
do 30.05.19</t>
  </si>
  <si>
    <t>do dátumu 30.05.2019</t>
  </si>
  <si>
    <t xml:space="preserve">všetky skupiny materialu
</t>
  </si>
  <si>
    <t>mimo skupiny materialu-
103001..-..5 (oleje) a 103006-7 (mazivá)</t>
  </si>
  <si>
    <t>103001..-..5 (oleje) a 103006-7 (mazivá)</t>
  </si>
  <si>
    <t>Mesačne od 
začiatku RD 
do 15.06.19</t>
  </si>
  <si>
    <t>info vedúci - nová RD platná od 16.05.2019-všetky skupiny materialu</t>
  </si>
  <si>
    <t>Mesačne od 
začiatku RD 
do 30.06.19</t>
  </si>
  <si>
    <t>do dátumu 30.06.2019</t>
  </si>
  <si>
    <t>do dátumu 15.07.2019</t>
  </si>
  <si>
    <t>Mesačne od 
začiatku RD 
do 15.07.2019</t>
  </si>
  <si>
    <t>do dátumu 15.08.2019</t>
  </si>
  <si>
    <t>Mesačne od 
začiatku RD 
do 15.08.2019</t>
  </si>
  <si>
    <t>do dátumu 31.07.2019</t>
  </si>
  <si>
    <t>Mesačne od 
začiatku RD 
do 31.07.2019</t>
  </si>
  <si>
    <t>do dátumu 30.08.2019</t>
  </si>
  <si>
    <t>do dátumu 15.09.2019</t>
  </si>
  <si>
    <t>Mesačne od 
začiatku RD 
do 30.08.2019</t>
  </si>
  <si>
    <t>Mesačne od 
začiatku RD 
do 15.09.2019</t>
  </si>
  <si>
    <t>JNL s.r.o.</t>
  </si>
  <si>
    <t>nákup košele</t>
  </si>
  <si>
    <t>GOLIAN s.r.o</t>
  </si>
  <si>
    <t>ekologický
olej</t>
  </si>
  <si>
    <t>Rempack, spol.s.r.o</t>
  </si>
  <si>
    <t>viaziace
prostriedky</t>
  </si>
  <si>
    <t>Sukromná umelecká
stredná škola</t>
  </si>
  <si>
    <t>nákup konsig.
Štítkov</t>
  </si>
  <si>
    <t>do dátumu 30.09.2019</t>
  </si>
  <si>
    <t>Mesačne od 
začiatku RD 
do 30.09.2019</t>
  </si>
  <si>
    <t>do dátumu 15.10.2019</t>
  </si>
  <si>
    <t>Mesačne od 
začiatku RD 
do 15.10.2019</t>
  </si>
  <si>
    <t>do dátumu 30.10.2019</t>
  </si>
  <si>
    <t>Mesačne od 
začiatku RD 
do 30.10.2019</t>
  </si>
  <si>
    <t>do dátumu 15.11.2019</t>
  </si>
  <si>
    <t>Mesačne od 
začiatku RD 
do 15.11.2019</t>
  </si>
  <si>
    <t>do dátumu 30.11.2019</t>
  </si>
  <si>
    <t>Mesačne od 
začiatku RD 
do 30.11.2019</t>
  </si>
  <si>
    <t>do dátumu 15.12.2019</t>
  </si>
  <si>
    <t>Mesačne od 
začiatku RD 
do 15.12.2019</t>
  </si>
  <si>
    <t>do dátumu 31.12.2019</t>
  </si>
  <si>
    <t>Mesačne od 
začiatku RD 
do 31.12.2019</t>
  </si>
  <si>
    <t>do dátumu 15.01.2020</t>
  </si>
  <si>
    <t>Mesačne od 
začiatku RD 
do 15.01.2020</t>
  </si>
  <si>
    <t>do dátumu 31.01.2020</t>
  </si>
  <si>
    <t>Mesačne od 
začiatku RD 
do 31.01.2020</t>
  </si>
  <si>
    <t>do dátumu 13.02.2020</t>
  </si>
  <si>
    <t>Mesačne od 
začiatku RD 
do 13.02.2020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</si>
</sst>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&quot;EUR&quot;_-;\-* #,##0.00\ &quot;EUR&quot;_-;_-* &quot;-&quot;??\ &quot;EUR&quot;_-;_-@_-"/>
    <numFmt numFmtId="165" formatCode="_-* #,##0.00\ _E_U_R_-;\-* #,##0.00\ _E_U_R_-;_-* &quot;-&quot;??\ _E_U_R_-;_-@_-"/>
    <numFmt numFmtId="166" formatCode="_-* #,##0\ _E_U_R_-;\-* #,##0\ _E_U_R_-;_-* &quot;-&quot;??\ _E_U_R_-;_-@_-"/>
    <numFmt numFmtId="167" formatCode="#,##0_ ;\-#,##0\ "/>
    <numFmt numFmtId="168" formatCode="_-* #,##0.0\ _E_U_R_-;\-* #,##0.0\ _E_U_R_-;_-* &quot;-&quot;??\ _E_U_R_-;_-@_-"/>
    <numFmt numFmtId="169" formatCode="#,##0.00_ ;\-#,##0.00\ "/>
    <numFmt numFmtId="170" formatCode="mm\/yyyy"/>
    <numFmt numFmtId="171" formatCode="_-* #,##0.000\ _E_U_R_-;\-* #,##0.000\ _E_U_R_-;_-* &quot;-&quot;??\ _E_U_R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9" tint="0.79998168889431442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61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9C65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5A5A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</patternFill>
    </fill>
    <fill>
      <patternFill patternType="solid">
        <fgColor theme="5" tint="0.79998168889431442"/>
        <bgColor indexed="65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164" fontId="1" fillId="0" borderId="0" applyFont="0" applyFill="0" applyBorder="0" applyAlignment="0" applyProtection="0"/>
    <xf numFmtId="0" fontId="23" fillId="11" borderId="44" applyNumberFormat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1" fillId="17" borderId="0" applyNumberFormat="0" applyBorder="0" applyAlignment="0" applyProtection="0"/>
  </cellStyleXfs>
  <cellXfs count="9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166" fontId="0" fillId="0" borderId="1" xfId="1" applyNumberFormat="1" applyFont="1" applyBorder="1" applyAlignment="1"/>
    <xf numFmtId="166" fontId="0" fillId="2" borderId="1" xfId="1" applyNumberFormat="1" applyFont="1" applyFill="1" applyBorder="1" applyAlignment="1">
      <alignment horizontal="center"/>
    </xf>
    <xf numFmtId="166" fontId="0" fillId="3" borderId="1" xfId="1" applyNumberFormat="1" applyFont="1" applyFill="1" applyBorder="1" applyAlignment="1"/>
    <xf numFmtId="3" fontId="0" fillId="0" borderId="1" xfId="0" applyNumberForma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5" fontId="0" fillId="0" borderId="13" xfId="1" applyFont="1" applyBorder="1" applyAlignment="1">
      <alignment horizontal="center"/>
    </xf>
    <xf numFmtId="165" fontId="0" fillId="0" borderId="1" xfId="1" applyFon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0" borderId="1" xfId="0" applyBorder="1" applyAlignment="1"/>
    <xf numFmtId="0" fontId="0" fillId="0" borderId="1" xfId="0" applyFont="1" applyBorder="1" applyAlignment="1">
      <alignment horizontal="center"/>
    </xf>
    <xf numFmtId="166" fontId="0" fillId="0" borderId="6" xfId="0" applyNumberFormat="1" applyBorder="1" applyAlignment="1"/>
    <xf numFmtId="165" fontId="0" fillId="0" borderId="1" xfId="1" applyFont="1" applyBorder="1" applyAlignment="1"/>
    <xf numFmtId="166" fontId="0" fillId="0" borderId="6" xfId="0" applyNumberFormat="1" applyBorder="1" applyAlignment="1">
      <alignment horizontal="center"/>
    </xf>
    <xf numFmtId="166" fontId="5" fillId="0" borderId="1" xfId="0" applyNumberFormat="1" applyFont="1" applyBorder="1" applyAlignment="1"/>
    <xf numFmtId="166" fontId="0" fillId="0" borderId="1" xfId="0" applyNumberFormat="1" applyBorder="1" applyAlignment="1"/>
    <xf numFmtId="0" fontId="6" fillId="4" borderId="1" xfId="2" applyBorder="1" applyAlignment="1">
      <alignment horizontal="center"/>
    </xf>
    <xf numFmtId="14" fontId="6" fillId="4" borderId="1" xfId="2" applyNumberFormat="1" applyBorder="1" applyAlignment="1">
      <alignment horizontal="center"/>
    </xf>
    <xf numFmtId="165" fontId="6" fillId="4" borderId="1" xfId="2" applyNumberFormat="1" applyBorder="1" applyAlignment="1">
      <alignment horizontal="center"/>
    </xf>
    <xf numFmtId="0" fontId="6" fillId="4" borderId="0" xfId="2"/>
    <xf numFmtId="0" fontId="8" fillId="6" borderId="0" xfId="4"/>
    <xf numFmtId="0" fontId="7" fillId="5" borderId="0" xfId="3"/>
    <xf numFmtId="0" fontId="6" fillId="4" borderId="1" xfId="2" applyBorder="1" applyAlignment="1"/>
    <xf numFmtId="0" fontId="8" fillId="6" borderId="1" xfId="4" applyBorder="1" applyAlignment="1">
      <alignment horizontal="center"/>
    </xf>
    <xf numFmtId="14" fontId="8" fillId="6" borderId="1" xfId="4" applyNumberFormat="1" applyBorder="1" applyAlignment="1">
      <alignment horizontal="center"/>
    </xf>
    <xf numFmtId="165" fontId="8" fillId="6" borderId="1" xfId="4" applyNumberFormat="1" applyBorder="1" applyAlignment="1">
      <alignment horizontal="center"/>
    </xf>
    <xf numFmtId="0" fontId="8" fillId="6" borderId="15" xfId="4" applyBorder="1" applyAlignment="1">
      <alignment horizontal="center"/>
    </xf>
    <xf numFmtId="165" fontId="8" fillId="6" borderId="1" xfId="4" applyNumberFormat="1" applyBorder="1" applyAlignment="1"/>
    <xf numFmtId="0" fontId="8" fillId="6" borderId="1" xfId="4" applyBorder="1" applyAlignment="1"/>
    <xf numFmtId="166" fontId="0" fillId="2" borderId="1" xfId="1" applyNumberFormat="1" applyFont="1" applyFill="1" applyBorder="1" applyAlignment="1"/>
    <xf numFmtId="0" fontId="0" fillId="0" borderId="0" xfId="0" applyBorder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0" xfId="1" applyFont="1" applyBorder="1" applyAlignment="1">
      <alignment horizontal="center"/>
    </xf>
    <xf numFmtId="166" fontId="0" fillId="0" borderId="0" xfId="1" applyNumberFormat="1" applyFont="1" applyBorder="1" applyAlignment="1"/>
    <xf numFmtId="166" fontId="5" fillId="0" borderId="0" xfId="0" applyNumberFormat="1" applyFont="1" applyBorder="1" applyAlignment="1"/>
    <xf numFmtId="3" fontId="0" fillId="0" borderId="0" xfId="0" applyNumberFormat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66" fontId="0" fillId="0" borderId="0" xfId="0" applyNumberFormat="1" applyBorder="1" applyAlignment="1"/>
    <xf numFmtId="49" fontId="0" fillId="0" borderId="1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/>
    <xf numFmtId="49" fontId="0" fillId="2" borderId="1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6" borderId="6" xfId="4" applyBorder="1" applyAlignment="1">
      <alignment horizontal="center"/>
    </xf>
    <xf numFmtId="0" fontId="0" fillId="0" borderId="6" xfId="0" applyBorder="1"/>
    <xf numFmtId="0" fontId="0" fillId="0" borderId="6" xfId="0" applyBorder="1" applyAlignment="1"/>
    <xf numFmtId="0" fontId="6" fillId="4" borderId="6" xfId="2" applyBorder="1" applyAlignment="1"/>
    <xf numFmtId="0" fontId="8" fillId="6" borderId="6" xfId="4" applyBorder="1" applyAlignment="1"/>
    <xf numFmtId="0" fontId="6" fillId="4" borderId="6" xfId="2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8" fillId="6" borderId="13" xfId="4" applyBorder="1" applyAlignment="1">
      <alignment horizontal="center"/>
    </xf>
    <xf numFmtId="0" fontId="0" fillId="8" borderId="0" xfId="0" applyFill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8" fillId="6" borderId="1" xfId="4" applyBorder="1" applyAlignment="1">
      <alignment horizontal="center" wrapText="1"/>
    </xf>
    <xf numFmtId="0" fontId="8" fillId="6" borderId="6" xfId="4" applyBorder="1" applyAlignment="1">
      <alignment horizontal="center" wrapText="1"/>
    </xf>
    <xf numFmtId="0" fontId="6" fillId="4" borderId="1" xfId="2" applyBorder="1" applyAlignment="1">
      <alignment horizontal="center" wrapText="1"/>
    </xf>
    <xf numFmtId="0" fontId="6" fillId="4" borderId="6" xfId="2" applyBorder="1" applyAlignment="1">
      <alignment horizontal="center" vertical="center" wrapText="1"/>
    </xf>
    <xf numFmtId="0" fontId="8" fillId="6" borderId="6" xfId="4" applyBorder="1" applyAlignment="1">
      <alignment horizontal="center" vertical="center" wrapText="1"/>
    </xf>
    <xf numFmtId="0" fontId="7" fillId="5" borderId="1" xfId="3" applyBorder="1" applyAlignment="1">
      <alignment horizontal="center"/>
    </xf>
    <xf numFmtId="164" fontId="10" fillId="0" borderId="17" xfId="5" applyFont="1" applyBorder="1" applyAlignment="1">
      <alignment horizontal="center" vertical="center"/>
    </xf>
    <xf numFmtId="164" fontId="11" fillId="0" borderId="0" xfId="5" applyFont="1"/>
    <xf numFmtId="14" fontId="0" fillId="8" borderId="1" xfId="0" applyNumberFormat="1" applyFill="1" applyBorder="1" applyAlignment="1">
      <alignment horizontal="center"/>
    </xf>
    <xf numFmtId="49" fontId="0" fillId="8" borderId="1" xfId="0" applyNumberFormat="1" applyFill="1" applyBorder="1" applyAlignment="1">
      <alignment horizontal="center"/>
    </xf>
    <xf numFmtId="165" fontId="0" fillId="8" borderId="0" xfId="1" applyFont="1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14" fontId="7" fillId="5" borderId="1" xfId="3" applyNumberFormat="1" applyBorder="1" applyAlignment="1">
      <alignment horizontal="center"/>
    </xf>
    <xf numFmtId="0" fontId="7" fillId="5" borderId="1" xfId="3" applyBorder="1" applyAlignment="1">
      <alignment horizontal="center" wrapText="1"/>
    </xf>
    <xf numFmtId="0" fontId="7" fillId="5" borderId="6" xfId="3" applyBorder="1" applyAlignment="1">
      <alignment horizontal="center" vertical="center" wrapText="1"/>
    </xf>
    <xf numFmtId="0" fontId="7" fillId="5" borderId="13" xfId="3" applyBorder="1" applyAlignment="1">
      <alignment horizontal="center"/>
    </xf>
    <xf numFmtId="165" fontId="7" fillId="5" borderId="1" xfId="3" applyNumberFormat="1" applyBorder="1" applyAlignment="1"/>
    <xf numFmtId="165" fontId="7" fillId="5" borderId="1" xfId="3" applyNumberFormat="1" applyBorder="1" applyAlignment="1">
      <alignment horizontal="center"/>
    </xf>
    <xf numFmtId="49" fontId="7" fillId="5" borderId="1" xfId="3" applyNumberFormat="1" applyBorder="1" applyAlignment="1">
      <alignment horizontal="center" wrapText="1"/>
    </xf>
    <xf numFmtId="14" fontId="7" fillId="5" borderId="1" xfId="3" applyNumberFormat="1" applyBorder="1" applyAlignment="1"/>
    <xf numFmtId="0" fontId="7" fillId="5" borderId="1" xfId="3" applyBorder="1" applyAlignment="1"/>
    <xf numFmtId="14" fontId="7" fillId="5" borderId="15" xfId="3" applyNumberFormat="1" applyBorder="1" applyAlignment="1">
      <alignment horizontal="center"/>
    </xf>
    <xf numFmtId="0" fontId="8" fillId="6" borderId="12" xfId="4" applyBorder="1" applyAlignment="1">
      <alignment horizontal="center"/>
    </xf>
    <xf numFmtId="0" fontId="8" fillId="6" borderId="20" xfId="4" applyBorder="1" applyAlignment="1">
      <alignment horizontal="center"/>
    </xf>
    <xf numFmtId="14" fontId="8" fillId="6" borderId="12" xfId="4" applyNumberFormat="1" applyBorder="1" applyAlignment="1">
      <alignment horizontal="center"/>
    </xf>
    <xf numFmtId="14" fontId="8" fillId="6" borderId="20" xfId="4" applyNumberFormat="1" applyBorder="1" applyAlignment="1">
      <alignment horizontal="center"/>
    </xf>
    <xf numFmtId="14" fontId="6" fillId="4" borderId="12" xfId="2" applyNumberFormat="1" applyBorder="1" applyAlignment="1">
      <alignment horizontal="center"/>
    </xf>
    <xf numFmtId="14" fontId="6" fillId="4" borderId="20" xfId="2" applyNumberFormat="1" applyBorder="1" applyAlignment="1">
      <alignment horizontal="center"/>
    </xf>
    <xf numFmtId="165" fontId="6" fillId="4" borderId="1" xfId="2" applyNumberFormat="1" applyBorder="1" applyAlignment="1"/>
    <xf numFmtId="0" fontId="6" fillId="4" borderId="1" xfId="2" applyBorder="1"/>
    <xf numFmtId="0" fontId="6" fillId="4" borderId="0" xfId="2" applyAlignment="1">
      <alignment horizontal="center"/>
    </xf>
    <xf numFmtId="0" fontId="12" fillId="0" borderId="0" xfId="0" applyFont="1"/>
    <xf numFmtId="14" fontId="13" fillId="4" borderId="13" xfId="2" applyNumberFormat="1" applyFont="1" applyBorder="1" applyAlignment="1">
      <alignment horizontal="center"/>
    </xf>
    <xf numFmtId="0" fontId="13" fillId="4" borderId="13" xfId="2" applyFont="1" applyBorder="1" applyAlignment="1">
      <alignment horizontal="center" wrapText="1"/>
    </xf>
    <xf numFmtId="0" fontId="13" fillId="4" borderId="14" xfId="2" applyFont="1" applyBorder="1" applyAlignment="1">
      <alignment horizontal="center" vertical="center" wrapText="1"/>
    </xf>
    <xf numFmtId="165" fontId="13" fillId="4" borderId="13" xfId="2" applyNumberFormat="1" applyFont="1" applyBorder="1" applyAlignment="1">
      <alignment horizontal="center"/>
    </xf>
    <xf numFmtId="14" fontId="13" fillId="4" borderId="1" xfId="2" applyNumberFormat="1" applyFont="1" applyBorder="1" applyAlignment="1">
      <alignment horizontal="center"/>
    </xf>
    <xf numFmtId="0" fontId="13" fillId="4" borderId="1" xfId="2" applyFont="1" applyBorder="1" applyAlignment="1">
      <alignment horizontal="center" wrapText="1"/>
    </xf>
    <xf numFmtId="0" fontId="13" fillId="4" borderId="6" xfId="2" applyFont="1" applyBorder="1" applyAlignment="1">
      <alignment horizontal="center" vertical="center" wrapText="1"/>
    </xf>
    <xf numFmtId="0" fontId="13" fillId="4" borderId="13" xfId="2" applyFont="1" applyBorder="1" applyAlignment="1">
      <alignment horizontal="center"/>
    </xf>
    <xf numFmtId="0" fontId="13" fillId="4" borderId="1" xfId="2" applyFont="1" applyBorder="1" applyAlignment="1"/>
    <xf numFmtId="0" fontId="13" fillId="4" borderId="1" xfId="2" applyFont="1" applyBorder="1" applyAlignment="1">
      <alignment horizontal="center"/>
    </xf>
    <xf numFmtId="165" fontId="13" fillId="4" borderId="1" xfId="2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3" fontId="0" fillId="0" borderId="1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0" fillId="0" borderId="6" xfId="1" applyNumberFormat="1" applyFont="1" applyBorder="1" applyAlignment="1">
      <alignment horizontal="right"/>
    </xf>
    <xf numFmtId="3" fontId="0" fillId="0" borderId="19" xfId="1" applyNumberFormat="1" applyFont="1" applyFill="1" applyBorder="1" applyAlignment="1">
      <alignment horizontal="right"/>
    </xf>
    <xf numFmtId="3" fontId="0" fillId="0" borderId="19" xfId="1" applyNumberFormat="1" applyFont="1" applyFill="1" applyBorder="1" applyAlignment="1">
      <alignment horizontal="right" vertical="center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3" fontId="0" fillId="8" borderId="1" xfId="0" applyNumberFormat="1" applyFill="1" applyBorder="1" applyAlignment="1">
      <alignment horizontal="right"/>
    </xf>
    <xf numFmtId="3" fontId="0" fillId="0" borderId="1" xfId="0" applyNumberFormat="1" applyFill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8" borderId="1" xfId="1" applyNumberFormat="1" applyFont="1" applyFill="1" applyBorder="1" applyAlignment="1">
      <alignment horizontal="right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17" fontId="6" fillId="4" borderId="1" xfId="2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166" fontId="0" fillId="0" borderId="23" xfId="0" applyNumberFormat="1" applyBorder="1"/>
    <xf numFmtId="167" fontId="0" fillId="0" borderId="22" xfId="1" applyNumberFormat="1" applyFont="1" applyBorder="1" applyAlignment="1">
      <alignment horizontal="right"/>
    </xf>
    <xf numFmtId="14" fontId="0" fillId="0" borderId="22" xfId="0" applyNumberFormat="1" applyBorder="1" applyAlignment="1">
      <alignment horizontal="center"/>
    </xf>
    <xf numFmtId="166" fontId="0" fillId="0" borderId="22" xfId="1" applyNumberFormat="1" applyFont="1" applyBorder="1"/>
    <xf numFmtId="0" fontId="0" fillId="0" borderId="22" xfId="0" applyBorder="1" applyAlignment="1">
      <alignment horizontal="center"/>
    </xf>
    <xf numFmtId="0" fontId="0" fillId="0" borderId="22" xfId="0" applyBorder="1"/>
    <xf numFmtId="14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166" fontId="0" fillId="0" borderId="6" xfId="0" applyNumberFormat="1" applyBorder="1"/>
    <xf numFmtId="167" fontId="0" fillId="0" borderId="1" xfId="1" applyNumberFormat="1" applyFont="1" applyBorder="1" applyAlignment="1">
      <alignment horizontal="right"/>
    </xf>
    <xf numFmtId="166" fontId="0" fillId="0" borderId="1" xfId="1" applyNumberFormat="1" applyFont="1" applyBorder="1"/>
    <xf numFmtId="166" fontId="5" fillId="0" borderId="6" xfId="0" applyNumberFormat="1" applyFont="1" applyBorder="1"/>
    <xf numFmtId="167" fontId="0" fillId="9" borderId="1" xfId="1" applyNumberFormat="1" applyFont="1" applyFill="1" applyBorder="1" applyAlignment="1">
      <alignment horizontal="right"/>
    </xf>
    <xf numFmtId="167" fontId="0" fillId="3" borderId="1" xfId="1" applyNumberFormat="1" applyFont="1" applyFill="1" applyBorder="1" applyAlignment="1">
      <alignment horizontal="right"/>
    </xf>
    <xf numFmtId="167" fontId="0" fillId="2" borderId="1" xfId="1" applyNumberFormat="1" applyFont="1" applyFill="1" applyBorder="1" applyAlignment="1">
      <alignment horizontal="right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166" fontId="0" fillId="0" borderId="28" xfId="0" applyNumberFormat="1" applyBorder="1"/>
    <xf numFmtId="167" fontId="0" fillId="2" borderId="27" xfId="1" applyNumberFormat="1" applyFont="1" applyFill="1" applyBorder="1" applyAlignment="1">
      <alignment horizontal="right"/>
    </xf>
    <xf numFmtId="14" fontId="0" fillId="0" borderId="7" xfId="0" applyNumberFormat="1" applyBorder="1" applyAlignment="1">
      <alignment horizontal="center"/>
    </xf>
    <xf numFmtId="166" fontId="0" fillId="0" borderId="27" xfId="1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14" fontId="0" fillId="0" borderId="27" xfId="0" applyNumberFormat="1" applyBorder="1" applyAlignment="1">
      <alignment horizontal="center"/>
    </xf>
    <xf numFmtId="0" fontId="0" fillId="0" borderId="27" xfId="0" applyBorder="1"/>
    <xf numFmtId="14" fontId="0" fillId="0" borderId="29" xfId="0" applyNumberForma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0" xfId="0"/>
    <xf numFmtId="0" fontId="0" fillId="0" borderId="13" xfId="0" applyBorder="1"/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8" fillId="6" borderId="0" xfId="4" applyBorder="1" applyAlignment="1">
      <alignment horizontal="center"/>
    </xf>
    <xf numFmtId="0" fontId="2" fillId="8" borderId="34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165" fontId="2" fillId="0" borderId="30" xfId="1" applyFont="1" applyBorder="1" applyAlignment="1">
      <alignment horizontal="center" vertical="center" wrapText="1"/>
    </xf>
    <xf numFmtId="165" fontId="2" fillId="0" borderId="35" xfId="1" applyFont="1" applyBorder="1" applyAlignment="1">
      <alignment horizontal="center" vertical="center" wrapText="1"/>
    </xf>
    <xf numFmtId="165" fontId="2" fillId="0" borderId="35" xfId="1" applyFont="1" applyBorder="1" applyAlignment="1">
      <alignment vertical="center" wrapText="1"/>
    </xf>
    <xf numFmtId="165" fontId="14" fillId="0" borderId="13" xfId="1" applyFont="1" applyBorder="1" applyAlignment="1">
      <alignment vertical="center"/>
    </xf>
    <xf numFmtId="165" fontId="14" fillId="0" borderId="13" xfId="1" applyFont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vertical="center"/>
    </xf>
    <xf numFmtId="4" fontId="14" fillId="0" borderId="1" xfId="1" applyNumberFormat="1" applyFont="1" applyBorder="1" applyAlignment="1">
      <alignment vertical="center"/>
    </xf>
    <xf numFmtId="165" fontId="14" fillId="0" borderId="1" xfId="1" applyFont="1" applyBorder="1" applyAlignment="1">
      <alignment vertical="center"/>
    </xf>
    <xf numFmtId="165" fontId="14" fillId="0" borderId="1" xfId="1" applyFont="1" applyBorder="1" applyAlignment="1">
      <alignment horizontal="center" vertical="center"/>
    </xf>
    <xf numFmtId="0" fontId="14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vertical="center" wrapText="1"/>
    </xf>
    <xf numFmtId="4" fontId="16" fillId="2" borderId="1" xfId="1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4" fontId="14" fillId="8" borderId="1" xfId="1" applyNumberFormat="1" applyFont="1" applyFill="1" applyBorder="1" applyAlignment="1">
      <alignment vertical="center"/>
    </xf>
    <xf numFmtId="4" fontId="14" fillId="2" borderId="1" xfId="1" applyNumberFormat="1" applyFont="1" applyFill="1" applyBorder="1" applyAlignment="1">
      <alignment vertical="center"/>
    </xf>
    <xf numFmtId="165" fontId="14" fillId="8" borderId="1" xfId="1" applyFont="1" applyFill="1" applyBorder="1" applyAlignment="1">
      <alignment vertical="center"/>
    </xf>
    <xf numFmtId="14" fontId="14" fillId="8" borderId="1" xfId="1" applyNumberFormat="1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165" fontId="14" fillId="8" borderId="1" xfId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49" fontId="14" fillId="8" borderId="1" xfId="1" applyNumberFormat="1" applyFont="1" applyFill="1" applyBorder="1" applyAlignment="1">
      <alignment horizontal="center" vertical="center"/>
    </xf>
    <xf numFmtId="14" fontId="14" fillId="0" borderId="1" xfId="1" applyNumberFormat="1" applyFont="1" applyBorder="1" applyAlignment="1">
      <alignment horizontal="center" vertical="center"/>
    </xf>
    <xf numFmtId="0" fontId="14" fillId="8" borderId="22" xfId="0" applyFont="1" applyFill="1" applyBorder="1" applyAlignment="1">
      <alignment vertical="center"/>
    </xf>
    <xf numFmtId="0" fontId="14" fillId="8" borderId="22" xfId="0" applyFont="1" applyFill="1" applyBorder="1" applyAlignment="1">
      <alignment horizontal="center" vertical="center"/>
    </xf>
    <xf numFmtId="165" fontId="14" fillId="0" borderId="22" xfId="1" applyFont="1" applyBorder="1" applyAlignment="1">
      <alignment vertical="center"/>
    </xf>
    <xf numFmtId="14" fontId="14" fillId="0" borderId="22" xfId="1" applyNumberFormat="1" applyFont="1" applyBorder="1" applyAlignment="1">
      <alignment horizontal="center" vertical="center"/>
    </xf>
    <xf numFmtId="165" fontId="14" fillId="0" borderId="14" xfId="1" applyFont="1" applyBorder="1" applyAlignment="1">
      <alignment horizontal="center" vertical="center"/>
    </xf>
    <xf numFmtId="14" fontId="16" fillId="2" borderId="6" xfId="1" applyNumberFormat="1" applyFont="1" applyFill="1" applyBorder="1" applyAlignment="1">
      <alignment horizontal="center" vertical="center" wrapText="1"/>
    </xf>
    <xf numFmtId="14" fontId="14" fillId="8" borderId="6" xfId="1" applyNumberFormat="1" applyFont="1" applyFill="1" applyBorder="1" applyAlignment="1">
      <alignment horizontal="center" vertical="center"/>
    </xf>
    <xf numFmtId="165" fontId="14" fillId="8" borderId="6" xfId="1" applyFont="1" applyFill="1" applyBorder="1" applyAlignment="1">
      <alignment horizontal="center" vertical="center"/>
    </xf>
    <xf numFmtId="14" fontId="16" fillId="8" borderId="6" xfId="1" applyNumberFormat="1" applyFont="1" applyFill="1" applyBorder="1" applyAlignment="1">
      <alignment horizontal="center" vertical="center" wrapText="1"/>
    </xf>
    <xf numFmtId="165" fontId="14" fillId="8" borderId="6" xfId="1" applyFont="1" applyFill="1" applyBorder="1" applyAlignment="1">
      <alignment horizontal="center" vertical="center" wrapText="1"/>
    </xf>
    <xf numFmtId="14" fontId="14" fillId="2" borderId="6" xfId="1" applyNumberFormat="1" applyFont="1" applyFill="1" applyBorder="1" applyAlignment="1">
      <alignment horizontal="center" vertical="center"/>
    </xf>
    <xf numFmtId="165" fontId="14" fillId="0" borderId="6" xfId="1" applyFont="1" applyBorder="1" applyAlignment="1">
      <alignment horizontal="center" vertical="center"/>
    </xf>
    <xf numFmtId="14" fontId="14" fillId="0" borderId="6" xfId="1" applyNumberFormat="1" applyFont="1" applyBorder="1" applyAlignment="1">
      <alignment horizontal="center" vertical="center"/>
    </xf>
    <xf numFmtId="14" fontId="14" fillId="0" borderId="23" xfId="1" applyNumberFormat="1" applyFont="1" applyBorder="1" applyAlignment="1">
      <alignment horizontal="center" vertical="center"/>
    </xf>
    <xf numFmtId="0" fontId="14" fillId="0" borderId="17" xfId="0" applyFont="1" applyBorder="1" applyAlignment="1">
      <alignment vertical="center"/>
    </xf>
    <xf numFmtId="0" fontId="0" fillId="0" borderId="0" xfId="0"/>
    <xf numFmtId="0" fontId="14" fillId="0" borderId="37" xfId="0" applyFont="1" applyBorder="1" applyAlignment="1">
      <alignment vertical="center"/>
    </xf>
    <xf numFmtId="0" fontId="14" fillId="0" borderId="25" xfId="0" applyFont="1" applyBorder="1" applyAlignment="1"/>
    <xf numFmtId="0" fontId="8" fillId="6" borderId="25" xfId="4" applyBorder="1" applyAlignment="1">
      <alignment horizontal="center" wrapText="1"/>
    </xf>
    <xf numFmtId="0" fontId="14" fillId="8" borderId="25" xfId="0" applyFont="1" applyFill="1" applyBorder="1" applyAlignment="1"/>
    <xf numFmtId="0" fontId="14" fillId="0" borderId="25" xfId="0" applyFont="1" applyFill="1" applyBorder="1" applyAlignment="1"/>
    <xf numFmtId="0" fontId="14" fillId="8" borderId="24" xfId="0" applyFont="1" applyFill="1" applyBorder="1" applyAlignment="1">
      <alignment horizontal="center" vertical="center"/>
    </xf>
    <xf numFmtId="0" fontId="14" fillId="0" borderId="21" xfId="0" applyFont="1" applyBorder="1" applyAlignment="1"/>
    <xf numFmtId="0" fontId="14" fillId="0" borderId="10" xfId="0" applyFont="1" applyBorder="1" applyAlignment="1">
      <alignment vertical="center"/>
    </xf>
    <xf numFmtId="0" fontId="0" fillId="0" borderId="0" xfId="0"/>
    <xf numFmtId="0" fontId="0" fillId="0" borderId="38" xfId="0" applyBorder="1" applyAlignment="1">
      <alignment horizontal="center"/>
    </xf>
    <xf numFmtId="14" fontId="16" fillId="2" borderId="1" xfId="1" applyNumberFormat="1" applyFont="1" applyFill="1" applyBorder="1" applyAlignment="1">
      <alignment horizontal="center" vertical="center"/>
    </xf>
    <xf numFmtId="14" fontId="14" fillId="2" borderId="1" xfId="1" applyNumberFormat="1" applyFont="1" applyFill="1" applyBorder="1" applyAlignment="1">
      <alignment horizontal="center" vertical="center"/>
    </xf>
    <xf numFmtId="49" fontId="14" fillId="2" borderId="6" xfId="1" applyNumberFormat="1" applyFont="1" applyFill="1" applyBorder="1" applyAlignment="1">
      <alignment horizontal="center" vertical="center" wrapText="1"/>
    </xf>
    <xf numFmtId="49" fontId="14" fillId="8" borderId="6" xfId="1" applyNumberFormat="1" applyFont="1" applyFill="1" applyBorder="1" applyAlignment="1">
      <alignment horizontal="center" vertical="center" wrapText="1"/>
    </xf>
    <xf numFmtId="49" fontId="14" fillId="8" borderId="6" xfId="1" applyNumberFormat="1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/>
    </xf>
    <xf numFmtId="0" fontId="0" fillId="10" borderId="0" xfId="0" applyFill="1"/>
    <xf numFmtId="165" fontId="0" fillId="0" borderId="1" xfId="1" applyFont="1" applyBorder="1"/>
    <xf numFmtId="0" fontId="0" fillId="0" borderId="0" xfId="0"/>
    <xf numFmtId="0" fontId="6" fillId="4" borderId="0" xfId="2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13" fillId="4" borderId="0" xfId="2" applyFont="1" applyAlignment="1">
      <alignment horizontal="center"/>
    </xf>
    <xf numFmtId="0" fontId="0" fillId="0" borderId="0" xfId="0"/>
    <xf numFmtId="0" fontId="6" fillId="4" borderId="0" xfId="2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13" fillId="4" borderId="0" xfId="2" applyFont="1" applyAlignment="1">
      <alignment horizontal="center"/>
    </xf>
    <xf numFmtId="0" fontId="0" fillId="0" borderId="0" xfId="0"/>
    <xf numFmtId="49" fontId="7" fillId="5" borderId="1" xfId="3" applyNumberFormat="1" applyBorder="1" applyAlignment="1">
      <alignment horizontal="center"/>
    </xf>
    <xf numFmtId="49" fontId="8" fillId="6" borderId="1" xfId="4" applyNumberFormat="1" applyBorder="1" applyAlignment="1">
      <alignment horizontal="center"/>
    </xf>
    <xf numFmtId="49" fontId="8" fillId="6" borderId="12" xfId="4" applyNumberFormat="1" applyBorder="1" applyAlignment="1">
      <alignment horizontal="center"/>
    </xf>
    <xf numFmtId="49" fontId="6" fillId="4" borderId="12" xfId="2" applyNumberFormat="1" applyBorder="1" applyAlignment="1">
      <alignment horizontal="center"/>
    </xf>
    <xf numFmtId="49" fontId="6" fillId="4" borderId="1" xfId="2" applyNumberFormat="1" applyBorder="1" applyAlignment="1">
      <alignment horizontal="center"/>
    </xf>
    <xf numFmtId="49" fontId="13" fillId="4" borderId="13" xfId="2" applyNumberFormat="1" applyFont="1" applyBorder="1" applyAlignment="1">
      <alignment horizontal="center"/>
    </xf>
    <xf numFmtId="49" fontId="13" fillId="4" borderId="1" xfId="2" applyNumberFormat="1" applyFont="1" applyBorder="1" applyAlignment="1">
      <alignment horizontal="center"/>
    </xf>
    <xf numFmtId="3" fontId="6" fillId="4" borderId="19" xfId="2" applyNumberFormat="1" applyBorder="1" applyAlignment="1">
      <alignment horizontal="right"/>
    </xf>
    <xf numFmtId="165" fontId="6" fillId="4" borderId="19" xfId="2" applyNumberFormat="1" applyBorder="1" applyAlignment="1">
      <alignment horizontal="right"/>
    </xf>
    <xf numFmtId="14" fontId="9" fillId="8" borderId="1" xfId="2" applyNumberFormat="1" applyFont="1" applyFill="1" applyBorder="1" applyAlignment="1">
      <alignment horizontal="center"/>
    </xf>
    <xf numFmtId="49" fontId="9" fillId="8" borderId="1" xfId="2" applyNumberFormat="1" applyFont="1" applyFill="1" applyBorder="1" applyAlignment="1">
      <alignment horizontal="center"/>
    </xf>
    <xf numFmtId="3" fontId="6" fillId="8" borderId="19" xfId="2" applyNumberFormat="1" applyFill="1" applyBorder="1" applyAlignment="1">
      <alignment horizontal="right"/>
    </xf>
    <xf numFmtId="165" fontId="6" fillId="4" borderId="1" xfId="1" applyFont="1" applyFill="1" applyBorder="1" applyAlignment="1">
      <alignment horizontal="center"/>
    </xf>
    <xf numFmtId="14" fontId="6" fillId="4" borderId="1" xfId="2" applyNumberFormat="1" applyBorder="1"/>
    <xf numFmtId="0" fontId="14" fillId="8" borderId="15" xfId="0" applyFont="1" applyFill="1" applyBorder="1" applyAlignment="1">
      <alignment vertical="center" wrapText="1"/>
    </xf>
    <xf numFmtId="0" fontId="14" fillId="8" borderId="13" xfId="0" applyFont="1" applyFill="1" applyBorder="1" applyAlignment="1">
      <alignment vertical="center" wrapText="1"/>
    </xf>
    <xf numFmtId="0" fontId="14" fillId="8" borderId="39" xfId="0" applyFont="1" applyFill="1" applyBorder="1" applyAlignment="1">
      <alignment horizontal="center" vertical="center"/>
    </xf>
    <xf numFmtId="0" fontId="14" fillId="8" borderId="3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vertical="center"/>
    </xf>
    <xf numFmtId="0" fontId="14" fillId="2" borderId="33" xfId="0" applyFont="1" applyFill="1" applyBorder="1" applyAlignment="1">
      <alignment vertical="center"/>
    </xf>
    <xf numFmtId="0" fontId="6" fillId="4" borderId="20" xfId="2" applyBorder="1" applyAlignment="1">
      <alignment horizontal="left" vertical="center" wrapText="1"/>
    </xf>
    <xf numFmtId="0" fontId="0" fillId="0" borderId="0" xfId="0"/>
    <xf numFmtId="168" fontId="13" fillId="4" borderId="1" xfId="1" applyNumberFormat="1" applyFont="1" applyFill="1" applyBorder="1" applyAlignment="1">
      <alignment horizontal="center" wrapText="1"/>
    </xf>
    <xf numFmtId="0" fontId="6" fillId="4" borderId="1" xfId="2" applyBorder="1" applyAlignment="1">
      <alignment vertical="center" wrapText="1"/>
    </xf>
    <xf numFmtId="0" fontId="6" fillId="4" borderId="1" xfId="2" applyBorder="1" applyAlignment="1">
      <alignment horizontal="center" vertical="center"/>
    </xf>
    <xf numFmtId="0" fontId="6" fillId="4" borderId="1" xfId="2" applyBorder="1" applyAlignment="1">
      <alignment vertical="center"/>
    </xf>
    <xf numFmtId="4" fontId="6" fillId="4" borderId="1" xfId="2" applyNumberFormat="1" applyBorder="1" applyAlignment="1">
      <alignment vertical="center"/>
    </xf>
    <xf numFmtId="165" fontId="6" fillId="4" borderId="1" xfId="2" applyNumberFormat="1" applyBorder="1" applyAlignment="1">
      <alignment vertical="center"/>
    </xf>
    <xf numFmtId="14" fontId="6" fillId="4" borderId="1" xfId="2" applyNumberFormat="1" applyBorder="1" applyAlignment="1">
      <alignment horizontal="center" vertical="center"/>
    </xf>
    <xf numFmtId="14" fontId="6" fillId="4" borderId="6" xfId="2" applyNumberFormat="1" applyBorder="1" applyAlignment="1">
      <alignment horizontal="center" vertical="center"/>
    </xf>
    <xf numFmtId="0" fontId="6" fillId="4" borderId="25" xfId="2" applyBorder="1" applyAlignment="1">
      <alignment horizontal="center"/>
    </xf>
    <xf numFmtId="0" fontId="6" fillId="4" borderId="25" xfId="2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" fontId="0" fillId="0" borderId="0" xfId="0" applyNumberFormat="1" applyBorder="1" applyAlignment="1">
      <alignment horizontal="right"/>
    </xf>
    <xf numFmtId="0" fontId="6" fillId="4" borderId="1" xfId="2" applyBorder="1" applyAlignment="1">
      <alignment horizontal="center" vertical="center" wrapText="1"/>
    </xf>
    <xf numFmtId="165" fontId="14" fillId="2" borderId="1" xfId="1" applyFont="1" applyFill="1" applyBorder="1" applyAlignment="1">
      <alignment vertical="center"/>
    </xf>
    <xf numFmtId="165" fontId="16" fillId="2" borderId="1" xfId="1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165" fontId="14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4" fontId="11" fillId="2" borderId="1" xfId="1" applyNumberFormat="1" applyFont="1" applyFill="1" applyBorder="1" applyAlignment="1">
      <alignment vertical="center"/>
    </xf>
    <xf numFmtId="165" fontId="14" fillId="2" borderId="6" xfId="1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0" fillId="0" borderId="0" xfId="0"/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0" fillId="0" borderId="0" xfId="0"/>
    <xf numFmtId="0" fontId="14" fillId="0" borderId="13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0" fillId="0" borderId="26" xfId="0" applyBorder="1"/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0" fillId="0" borderId="21" xfId="0" applyBorder="1"/>
    <xf numFmtId="165" fontId="6" fillId="4" borderId="1" xfId="2" applyNumberFormat="1" applyBorder="1" applyAlignment="1">
      <alignment horizontal="center" vertical="center"/>
    </xf>
    <xf numFmtId="0" fontId="18" fillId="4" borderId="6" xfId="2" applyFont="1" applyBorder="1" applyAlignment="1">
      <alignment horizontal="center" vertical="center"/>
    </xf>
    <xf numFmtId="14" fontId="18" fillId="4" borderId="6" xfId="2" applyNumberFormat="1" applyFont="1" applyBorder="1" applyAlignment="1">
      <alignment horizontal="center" vertical="center"/>
    </xf>
    <xf numFmtId="14" fontId="18" fillId="4" borderId="1" xfId="2" applyNumberFormat="1" applyFont="1" applyBorder="1" applyAlignment="1">
      <alignment horizontal="center" vertical="center"/>
    </xf>
    <xf numFmtId="169" fontId="6" fillId="4" borderId="1" xfId="2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8" fillId="4" borderId="1" xfId="2" applyFont="1" applyBorder="1" applyAlignment="1">
      <alignment horizontal="center" vertical="center"/>
    </xf>
    <xf numFmtId="14" fontId="6" fillId="4" borderId="1" xfId="2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6" fillId="4" borderId="0" xfId="2" applyAlignment="1">
      <alignment horizontal="center" vertical="center" wrapText="1"/>
    </xf>
    <xf numFmtId="0" fontId="6" fillId="4" borderId="1" xfId="2" applyBorder="1" applyAlignment="1">
      <alignment horizontal="left" vertical="center" wrapText="1"/>
    </xf>
    <xf numFmtId="0" fontId="8" fillId="6" borderId="1" xfId="4" applyBorder="1" applyAlignment="1">
      <alignment horizontal="center" vertical="center"/>
    </xf>
    <xf numFmtId="0" fontId="8" fillId="6" borderId="1" xfId="4" applyBorder="1" applyAlignment="1">
      <alignment horizontal="left" vertical="center"/>
    </xf>
    <xf numFmtId="14" fontId="8" fillId="6" borderId="1" xfId="4" applyNumberFormat="1" applyBorder="1" applyAlignment="1">
      <alignment horizontal="center" vertical="center"/>
    </xf>
    <xf numFmtId="165" fontId="8" fillId="6" borderId="1" xfId="4" applyNumberFormat="1" applyBorder="1" applyAlignment="1">
      <alignment horizontal="center" vertical="center"/>
    </xf>
    <xf numFmtId="0" fontId="8" fillId="6" borderId="1" xfId="4" applyBorder="1" applyAlignment="1">
      <alignment vertical="center"/>
    </xf>
    <xf numFmtId="0" fontId="6" fillId="4" borderId="13" xfId="2" applyBorder="1" applyAlignment="1">
      <alignment horizontal="center" vertical="center"/>
    </xf>
    <xf numFmtId="0" fontId="6" fillId="4" borderId="13" xfId="2" applyBorder="1" applyAlignment="1">
      <alignment horizontal="left" vertical="center" wrapText="1"/>
    </xf>
    <xf numFmtId="14" fontId="6" fillId="4" borderId="13" xfId="2" applyNumberFormat="1" applyBorder="1" applyAlignment="1">
      <alignment horizontal="center" vertical="center"/>
    </xf>
    <xf numFmtId="165" fontId="6" fillId="4" borderId="13" xfId="2" applyNumberFormat="1" applyBorder="1" applyAlignment="1">
      <alignment horizontal="center" vertical="center"/>
    </xf>
    <xf numFmtId="0" fontId="6" fillId="4" borderId="13" xfId="2" applyBorder="1" applyAlignment="1">
      <alignment horizontal="center" vertical="center" wrapText="1"/>
    </xf>
    <xf numFmtId="169" fontId="6" fillId="4" borderId="13" xfId="2" applyNumberFormat="1" applyBorder="1" applyAlignment="1">
      <alignment horizontal="center" vertical="center"/>
    </xf>
    <xf numFmtId="49" fontId="18" fillId="4" borderId="1" xfId="2" applyNumberFormat="1" applyFont="1" applyBorder="1" applyAlignment="1">
      <alignment horizontal="center" vertical="center"/>
    </xf>
    <xf numFmtId="14" fontId="18" fillId="4" borderId="13" xfId="2" applyNumberFormat="1" applyFont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70" fontId="14" fillId="0" borderId="1" xfId="1" applyNumberFormat="1" applyFont="1" applyBorder="1" applyAlignment="1">
      <alignment vertical="center"/>
    </xf>
    <xf numFmtId="0" fontId="16" fillId="8" borderId="1" xfId="0" applyFont="1" applyFill="1" applyBorder="1" applyAlignment="1">
      <alignment vertical="center"/>
    </xf>
    <xf numFmtId="0" fontId="16" fillId="8" borderId="1" xfId="0" applyFont="1" applyFill="1" applyBorder="1" applyAlignment="1">
      <alignment horizontal="center" vertical="center"/>
    </xf>
    <xf numFmtId="165" fontId="16" fillId="8" borderId="1" xfId="1" applyFont="1" applyFill="1" applyBorder="1" applyAlignment="1">
      <alignment vertical="center"/>
    </xf>
    <xf numFmtId="0" fontId="14" fillId="9" borderId="1" xfId="0" applyFont="1" applyFill="1" applyBorder="1" applyAlignment="1">
      <alignment vertical="center" wrapText="1"/>
    </xf>
    <xf numFmtId="0" fontId="14" fillId="9" borderId="1" xfId="0" applyFont="1" applyFill="1" applyBorder="1" applyAlignment="1">
      <alignment vertical="center"/>
    </xf>
    <xf numFmtId="0" fontId="14" fillId="9" borderId="1" xfId="0" applyFont="1" applyFill="1" applyBorder="1" applyAlignment="1">
      <alignment horizontal="center" vertical="center"/>
    </xf>
    <xf numFmtId="165" fontId="14" fillId="9" borderId="1" xfId="1" applyFont="1" applyFill="1" applyBorder="1" applyAlignment="1">
      <alignment vertical="center"/>
    </xf>
    <xf numFmtId="0" fontId="14" fillId="9" borderId="1" xfId="0" applyFont="1" applyFill="1" applyBorder="1"/>
    <xf numFmtId="0" fontId="14" fillId="0" borderId="13" xfId="0" applyFont="1" applyBorder="1" applyAlignment="1">
      <alignment vertical="center"/>
    </xf>
    <xf numFmtId="0" fontId="14" fillId="8" borderId="1" xfId="0" applyFont="1" applyFill="1" applyBorder="1" applyAlignment="1"/>
    <xf numFmtId="0" fontId="0" fillId="0" borderId="9" xfId="0" applyBorder="1"/>
    <xf numFmtId="0" fontId="14" fillId="0" borderId="1" xfId="0" applyFont="1" applyBorder="1" applyAlignment="1">
      <alignment vertical="center"/>
    </xf>
    <xf numFmtId="3" fontId="14" fillId="0" borderId="1" xfId="1" applyNumberFormat="1" applyFont="1" applyBorder="1" applyAlignment="1">
      <alignment vertical="center"/>
    </xf>
    <xf numFmtId="3" fontId="16" fillId="8" borderId="1" xfId="1" applyNumberFormat="1" applyFont="1" applyFill="1" applyBorder="1" applyAlignment="1">
      <alignment vertical="center"/>
    </xf>
    <xf numFmtId="3" fontId="14" fillId="8" borderId="1" xfId="1" applyNumberFormat="1" applyFont="1" applyFill="1" applyBorder="1" applyAlignment="1">
      <alignment vertical="center"/>
    </xf>
    <xf numFmtId="3" fontId="14" fillId="9" borderId="1" xfId="1" applyNumberFormat="1" applyFont="1" applyFill="1" applyBorder="1" applyAlignment="1">
      <alignment vertical="center"/>
    </xf>
    <xf numFmtId="3" fontId="14" fillId="3" borderId="1" xfId="1" applyNumberFormat="1" applyFont="1" applyFill="1" applyBorder="1" applyAlignment="1">
      <alignment vertical="center"/>
    </xf>
    <xf numFmtId="3" fontId="16" fillId="3" borderId="1" xfId="1" applyNumberFormat="1" applyFont="1" applyFill="1" applyBorder="1" applyAlignment="1">
      <alignment vertical="center"/>
    </xf>
    <xf numFmtId="49" fontId="14" fillId="8" borderId="1" xfId="1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2" fillId="8" borderId="22" xfId="0" applyFont="1" applyFill="1" applyBorder="1" applyAlignment="1">
      <alignment horizontal="center" vertical="center" wrapText="1"/>
    </xf>
    <xf numFmtId="165" fontId="2" fillId="0" borderId="22" xfId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3" fontId="14" fillId="8" borderId="1" xfId="1" applyNumberFormat="1" applyFont="1" applyFill="1" applyBorder="1" applyAlignment="1">
      <alignment horizontal="right" vertical="center"/>
    </xf>
    <xf numFmtId="165" fontId="14" fillId="0" borderId="13" xfId="1" applyFont="1" applyBorder="1" applyAlignment="1">
      <alignment horizontal="right" vertical="center"/>
    </xf>
    <xf numFmtId="3" fontId="14" fillId="0" borderId="1" xfId="1" applyNumberFormat="1" applyFont="1" applyBorder="1" applyAlignment="1">
      <alignment horizontal="right" vertical="center"/>
    </xf>
    <xf numFmtId="3" fontId="16" fillId="8" borderId="1" xfId="1" applyNumberFormat="1" applyFont="1" applyFill="1" applyBorder="1" applyAlignment="1">
      <alignment horizontal="right" vertical="center"/>
    </xf>
    <xf numFmtId="3" fontId="14" fillId="9" borderId="1" xfId="1" applyNumberFormat="1" applyFont="1" applyFill="1" applyBorder="1" applyAlignment="1">
      <alignment horizontal="right" vertical="center"/>
    </xf>
    <xf numFmtId="0" fontId="0" fillId="0" borderId="13" xfId="0" applyFill="1" applyBorder="1"/>
    <xf numFmtId="0" fontId="9" fillId="0" borderId="1" xfId="0" applyFont="1" applyFill="1" applyBorder="1" applyAlignment="1">
      <alignment horizontal="center" vertical="center"/>
    </xf>
    <xf numFmtId="3" fontId="6" fillId="4" borderId="1" xfId="2" applyNumberFormat="1" applyBorder="1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3" fontId="14" fillId="0" borderId="1" xfId="1" applyNumberFormat="1" applyFont="1" applyFill="1" applyBorder="1" applyAlignment="1">
      <alignment vertical="center"/>
    </xf>
    <xf numFmtId="165" fontId="14" fillId="0" borderId="1" xfId="1" applyFont="1" applyBorder="1" applyAlignment="1">
      <alignment horizontal="right" vertical="center"/>
    </xf>
    <xf numFmtId="170" fontId="14" fillId="0" borderId="1" xfId="1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8" fillId="6" borderId="0" xfId="4" applyBorder="1"/>
    <xf numFmtId="3" fontId="9" fillId="8" borderId="1" xfId="1" applyNumberFormat="1" applyFont="1" applyFill="1" applyBorder="1" applyAlignment="1">
      <alignment horizontal="right"/>
    </xf>
    <xf numFmtId="3" fontId="16" fillId="3" borderId="1" xfId="1" applyNumberFormat="1" applyFont="1" applyFill="1" applyBorder="1" applyAlignment="1">
      <alignment horizontal="right" vertical="center"/>
    </xf>
    <xf numFmtId="170" fontId="14" fillId="8" borderId="1" xfId="1" applyNumberFormat="1" applyFont="1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/>
    <xf numFmtId="0" fontId="0" fillId="8" borderId="0" xfId="0" applyFill="1"/>
    <xf numFmtId="0" fontId="0" fillId="0" borderId="0" xfId="0"/>
    <xf numFmtId="0" fontId="8" fillId="6" borderId="20" xfId="4" applyBorder="1" applyAlignment="1">
      <alignment horizontal="left" vertical="center" wrapText="1"/>
    </xf>
    <xf numFmtId="0" fontId="8" fillId="6" borderId="13" xfId="4" applyBorder="1" applyAlignment="1">
      <alignment horizontal="center" vertical="center"/>
    </xf>
    <xf numFmtId="0" fontId="8" fillId="6" borderId="33" xfId="4" applyBorder="1" applyAlignment="1">
      <alignment horizontal="left" vertical="center" wrapText="1"/>
    </xf>
    <xf numFmtId="14" fontId="8" fillId="6" borderId="13" xfId="4" applyNumberFormat="1" applyBorder="1" applyAlignment="1">
      <alignment horizontal="center" vertical="center"/>
    </xf>
    <xf numFmtId="165" fontId="8" fillId="6" borderId="13" xfId="4" applyNumberFormat="1" applyBorder="1" applyAlignment="1">
      <alignment horizontal="center" vertical="center"/>
    </xf>
    <xf numFmtId="0" fontId="8" fillId="6" borderId="1" xfId="4" applyBorder="1" applyAlignment="1">
      <alignment horizontal="left" vertical="center" wrapText="1"/>
    </xf>
    <xf numFmtId="0" fontId="8" fillId="6" borderId="1" xfId="4" applyBorder="1"/>
    <xf numFmtId="165" fontId="8" fillId="6" borderId="1" xfId="4" applyNumberFormat="1" applyBorder="1" applyAlignment="1">
      <alignment vertical="center"/>
    </xf>
    <xf numFmtId="0" fontId="8" fillId="6" borderId="38" xfId="4" applyBorder="1" applyAlignment="1">
      <alignment horizontal="left" vertical="center" wrapText="1"/>
    </xf>
    <xf numFmtId="0" fontId="8" fillId="6" borderId="15" xfId="4" applyBorder="1" applyAlignment="1">
      <alignment horizontal="center" vertical="center"/>
    </xf>
    <xf numFmtId="165" fontId="8" fillId="6" borderId="15" xfId="4" applyNumberFormat="1" applyBorder="1" applyAlignment="1">
      <alignment horizontal="center" vertical="center"/>
    </xf>
    <xf numFmtId="14" fontId="8" fillId="6" borderId="15" xfId="4" applyNumberFormat="1" applyBorder="1" applyAlignment="1">
      <alignment horizontal="center" vertical="center"/>
    </xf>
    <xf numFmtId="3" fontId="5" fillId="8" borderId="19" xfId="2" applyNumberFormat="1" applyFont="1" applyFill="1" applyBorder="1" applyAlignment="1">
      <alignment horizontal="right" wrapText="1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14" fontId="6" fillId="4" borderId="0" xfId="2" applyNumberFormat="1" applyAlignment="1">
      <alignment horizontal="center" vertical="center"/>
    </xf>
    <xf numFmtId="0" fontId="0" fillId="0" borderId="0" xfId="0"/>
    <xf numFmtId="3" fontId="7" fillId="5" borderId="1" xfId="3" applyNumberFormat="1" applyBorder="1" applyAlignment="1">
      <alignment horizontal="right"/>
    </xf>
    <xf numFmtId="165" fontId="6" fillId="4" borderId="13" xfId="2" applyNumberFormat="1" applyBorder="1" applyAlignment="1">
      <alignment horizontal="center"/>
    </xf>
    <xf numFmtId="0" fontId="6" fillId="4" borderId="13" xfId="2" applyBorder="1" applyAlignment="1">
      <alignment horizontal="center"/>
    </xf>
    <xf numFmtId="3" fontId="6" fillId="4" borderId="13" xfId="2" applyNumberFormat="1" applyBorder="1" applyAlignment="1">
      <alignment horizontal="right"/>
    </xf>
    <xf numFmtId="0" fontId="6" fillId="4" borderId="13" xfId="2" applyBorder="1" applyAlignment="1">
      <alignment horizontal="right"/>
    </xf>
    <xf numFmtId="0" fontId="6" fillId="4" borderId="1" xfId="2" applyBorder="1" applyAlignment="1">
      <alignment horizontal="right"/>
    </xf>
    <xf numFmtId="3" fontId="7" fillId="5" borderId="13" xfId="3" applyNumberFormat="1" applyBorder="1" applyAlignment="1">
      <alignment horizontal="right"/>
    </xf>
    <xf numFmtId="0" fontId="6" fillId="4" borderId="14" xfId="2" applyBorder="1" applyAlignment="1">
      <alignment horizontal="center" vertical="center" wrapText="1"/>
    </xf>
    <xf numFmtId="14" fontId="6" fillId="4" borderId="13" xfId="2" applyNumberFormat="1" applyBorder="1" applyAlignment="1">
      <alignment horizontal="center"/>
    </xf>
    <xf numFmtId="14" fontId="0" fillId="0" borderId="1" xfId="0" applyNumberFormat="1" applyBorder="1"/>
    <xf numFmtId="3" fontId="5" fillId="8" borderId="1" xfId="1" applyNumberFormat="1" applyFont="1" applyFill="1" applyBorder="1" applyAlignment="1">
      <alignment horizontal="right"/>
    </xf>
    <xf numFmtId="167" fontId="0" fillId="0" borderId="1" xfId="1" applyNumberFormat="1" applyFont="1" applyBorder="1"/>
    <xf numFmtId="167" fontId="0" fillId="8" borderId="1" xfId="1" applyNumberFormat="1" applyFont="1" applyFill="1" applyBorder="1" applyAlignment="1">
      <alignment horizontal="right"/>
    </xf>
    <xf numFmtId="167" fontId="0" fillId="8" borderId="1" xfId="1" applyNumberFormat="1" applyFont="1" applyFill="1" applyBorder="1"/>
    <xf numFmtId="0" fontId="0" fillId="0" borderId="0" xfId="0"/>
    <xf numFmtId="0" fontId="14" fillId="0" borderId="1" xfId="0" applyFont="1" applyFill="1" applyBorder="1" applyAlignment="1">
      <alignment horizontal="center" vertical="center"/>
    </xf>
    <xf numFmtId="170" fontId="14" fillId="0" borderId="43" xfId="1" applyNumberFormat="1" applyFont="1" applyBorder="1" applyAlignment="1">
      <alignment vertical="center"/>
    </xf>
    <xf numFmtId="0" fontId="20" fillId="8" borderId="20" xfId="0" applyFont="1" applyFill="1" applyBorder="1" applyAlignment="1">
      <alignment vertical="center" wrapText="1"/>
    </xf>
    <xf numFmtId="0" fontId="20" fillId="8" borderId="1" xfId="0" applyFont="1" applyFill="1" applyBorder="1" applyAlignment="1">
      <alignment vertical="center" wrapText="1"/>
    </xf>
    <xf numFmtId="165" fontId="0" fillId="0" borderId="0" xfId="1" applyFont="1"/>
    <xf numFmtId="165" fontId="14" fillId="0" borderId="1" xfId="1" applyFont="1" applyFill="1" applyBorder="1" applyAlignment="1">
      <alignment vertical="center"/>
    </xf>
    <xf numFmtId="167" fontId="14" fillId="0" borderId="1" xfId="1" applyNumberFormat="1" applyFont="1" applyFill="1" applyBorder="1" applyAlignment="1">
      <alignment vertical="center"/>
    </xf>
    <xf numFmtId="4" fontId="14" fillId="0" borderId="15" xfId="1" applyNumberFormat="1" applyFont="1" applyBorder="1" applyAlignment="1">
      <alignment vertical="center" wrapText="1"/>
    </xf>
    <xf numFmtId="4" fontId="14" fillId="0" borderId="15" xfId="1" applyNumberFormat="1" applyFont="1" applyBorder="1" applyAlignment="1">
      <alignment vertical="center"/>
    </xf>
    <xf numFmtId="0" fontId="0" fillId="0" borderId="20" xfId="0" applyFill="1" applyBorder="1" applyAlignment="1">
      <alignment horizontal="center" vertical="center"/>
    </xf>
    <xf numFmtId="0" fontId="22" fillId="9" borderId="1" xfId="0" applyFont="1" applyFill="1" applyBorder="1"/>
    <xf numFmtId="0" fontId="22" fillId="9" borderId="1" xfId="0" applyFont="1" applyFill="1" applyBorder="1" applyAlignment="1">
      <alignment vertical="center" wrapText="1"/>
    </xf>
    <xf numFmtId="3" fontId="14" fillId="3" borderId="1" xfId="1" applyNumberFormat="1" applyFont="1" applyFill="1" applyBorder="1" applyAlignment="1">
      <alignment horizontal="right" vertical="center"/>
    </xf>
    <xf numFmtId="14" fontId="7" fillId="5" borderId="1" xfId="3" applyNumberFormat="1" applyBorder="1" applyAlignment="1">
      <alignment horizontal="center" vertical="center"/>
    </xf>
    <xf numFmtId="0" fontId="7" fillId="5" borderId="1" xfId="3" applyBorder="1" applyAlignment="1">
      <alignment horizontal="center" vertical="center"/>
    </xf>
    <xf numFmtId="0" fontId="7" fillId="5" borderId="1" xfId="3" applyBorder="1" applyAlignment="1">
      <alignment vertical="center"/>
    </xf>
    <xf numFmtId="165" fontId="7" fillId="5" borderId="1" xfId="3" applyNumberFormat="1" applyBorder="1" applyAlignment="1">
      <alignment horizontal="center" vertical="center"/>
    </xf>
    <xf numFmtId="14" fontId="7" fillId="5" borderId="1" xfId="3" applyNumberFormat="1" applyBorder="1" applyAlignment="1">
      <alignment vertical="center"/>
    </xf>
    <xf numFmtId="0" fontId="7" fillId="5" borderId="1" xfId="3" applyBorder="1" applyAlignment="1">
      <alignment vertical="center" wrapText="1"/>
    </xf>
    <xf numFmtId="0" fontId="7" fillId="5" borderId="20" xfId="3" applyBorder="1" applyAlignment="1">
      <alignment horizontal="left" vertical="center" wrapText="1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3" fontId="2" fillId="0" borderId="1" xfId="0" applyNumberFormat="1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3" fontId="0" fillId="0" borderId="1" xfId="1" applyNumberFormat="1" applyFont="1" applyFill="1" applyBorder="1" applyAlignment="1">
      <alignment horizontal="right"/>
    </xf>
    <xf numFmtId="0" fontId="0" fillId="0" borderId="0" xfId="0" applyFill="1"/>
    <xf numFmtId="3" fontId="6" fillId="4" borderId="19" xfId="2" applyNumberFormat="1" applyBorder="1" applyAlignment="1">
      <alignment horizontal="right" wrapText="1"/>
    </xf>
    <xf numFmtId="0" fontId="23" fillId="11" borderId="44" xfId="6" applyAlignment="1">
      <alignment horizontal="center" vertical="center"/>
    </xf>
    <xf numFmtId="0" fontId="23" fillId="11" borderId="44" xfId="6" applyAlignment="1">
      <alignment horizontal="left" vertical="center"/>
    </xf>
    <xf numFmtId="14" fontId="23" fillId="11" borderId="44" xfId="6" applyNumberFormat="1" applyAlignment="1">
      <alignment horizontal="center" vertical="center"/>
    </xf>
    <xf numFmtId="165" fontId="23" fillId="11" borderId="44" xfId="6" applyNumberFormat="1" applyAlignment="1">
      <alignment horizontal="center" vertical="center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170" fontId="14" fillId="9" borderId="1" xfId="1" applyNumberFormat="1" applyFont="1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165" fontId="14" fillId="9" borderId="1" xfId="1" applyFont="1" applyFill="1" applyBorder="1" applyAlignment="1">
      <alignment horizontal="right" vertic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167" fontId="11" fillId="9" borderId="1" xfId="1" applyNumberFormat="1" applyFont="1" applyFill="1" applyBorder="1"/>
    <xf numFmtId="0" fontId="11" fillId="9" borderId="1" xfId="0" applyFont="1" applyFill="1" applyBorder="1"/>
    <xf numFmtId="0" fontId="11" fillId="9" borderId="1" xfId="0" applyFont="1" applyFill="1" applyBorder="1" applyAlignment="1">
      <alignment horizontal="center"/>
    </xf>
    <xf numFmtId="170" fontId="14" fillId="9" borderId="1" xfId="1" applyNumberFormat="1" applyFont="1" applyFill="1" applyBorder="1" applyAlignment="1">
      <alignment horizontal="center" vertical="center"/>
    </xf>
    <xf numFmtId="49" fontId="11" fillId="9" borderId="1" xfId="0" applyNumberFormat="1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169" fontId="8" fillId="6" borderId="1" xfId="4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7" fontId="8" fillId="6" borderId="1" xfId="4" applyNumberFormat="1" applyBorder="1" applyAlignment="1">
      <alignment horizontal="center" vertical="center"/>
    </xf>
    <xf numFmtId="14" fontId="8" fillId="6" borderId="0" xfId="4" applyNumberFormat="1" applyAlignment="1">
      <alignment horizontal="center" vertical="center"/>
    </xf>
    <xf numFmtId="0" fontId="8" fillId="6" borderId="44" xfId="4" applyBorder="1" applyAlignment="1">
      <alignment horizontal="center" vertical="center"/>
    </xf>
    <xf numFmtId="0" fontId="8" fillId="6" borderId="44" xfId="4" applyBorder="1" applyAlignment="1">
      <alignment horizontal="left" vertical="center" wrapText="1"/>
    </xf>
    <xf numFmtId="14" fontId="8" fillId="6" borderId="44" xfId="4" applyNumberFormat="1" applyBorder="1" applyAlignment="1">
      <alignment horizontal="center" vertical="center"/>
    </xf>
    <xf numFmtId="165" fontId="8" fillId="6" borderId="44" xfId="4" applyNumberFormat="1" applyBorder="1" applyAlignment="1">
      <alignment horizontal="center" vertical="center"/>
    </xf>
    <xf numFmtId="0" fontId="8" fillId="6" borderId="44" xfId="4" applyBorder="1"/>
    <xf numFmtId="0" fontId="8" fillId="6" borderId="44" xfId="4" applyBorder="1" applyAlignment="1">
      <alignment vertical="center"/>
    </xf>
    <xf numFmtId="169" fontId="8" fillId="6" borderId="44" xfId="4" applyNumberFormat="1" applyBorder="1" applyAlignment="1">
      <alignment horizontal="center" vertical="center"/>
    </xf>
    <xf numFmtId="0" fontId="8" fillId="6" borderId="44" xfId="4" applyBorder="1" applyAlignment="1">
      <alignment vertical="center" wrapText="1"/>
    </xf>
    <xf numFmtId="14" fontId="8" fillId="6" borderId="44" xfId="4" applyNumberFormat="1" applyBorder="1" applyAlignment="1">
      <alignment horizontal="center"/>
    </xf>
    <xf numFmtId="0" fontId="8" fillId="6" borderId="44" xfId="4" applyBorder="1" applyAlignment="1">
      <alignment horizontal="center"/>
    </xf>
    <xf numFmtId="0" fontId="7" fillId="5" borderId="6" xfId="3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1" xfId="2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 vertical="center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3" fontId="15" fillId="0" borderId="1" xfId="1" applyNumberFormat="1" applyFont="1" applyBorder="1" applyAlignment="1">
      <alignment horizontal="right"/>
    </xf>
    <xf numFmtId="165" fontId="18" fillId="4" borderId="1" xfId="2" applyNumberFormat="1" applyFont="1" applyBorder="1" applyAlignment="1">
      <alignment horizontal="center"/>
    </xf>
    <xf numFmtId="3" fontId="15" fillId="8" borderId="1" xfId="1" applyNumberFormat="1" applyFont="1" applyFill="1" applyBorder="1" applyAlignment="1">
      <alignment horizontal="right"/>
    </xf>
    <xf numFmtId="0" fontId="0" fillId="8" borderId="1" xfId="0" applyFill="1" applyBorder="1" applyAlignment="1">
      <alignment horizontal="center" vertical="center" wrapText="1"/>
    </xf>
    <xf numFmtId="165" fontId="0" fillId="8" borderId="1" xfId="1" applyFont="1" applyFill="1" applyBorder="1"/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167" fontId="6" fillId="4" borderId="1" xfId="2" applyNumberFormat="1" applyBorder="1" applyAlignment="1">
      <alignment horizontal="right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165" fontId="5" fillId="4" borderId="1" xfId="2" applyNumberFormat="1" applyFont="1" applyBorder="1" applyAlignment="1">
      <alignment horizontal="center"/>
    </xf>
    <xf numFmtId="0" fontId="8" fillId="6" borderId="1" xfId="4" applyBorder="1" applyAlignment="1">
      <alignment horizontal="center" vertical="center" wrapText="1"/>
    </xf>
    <xf numFmtId="14" fontId="8" fillId="6" borderId="6" xfId="4" applyNumberFormat="1" applyBorder="1" applyAlignment="1">
      <alignment horizontal="center" vertical="center"/>
    </xf>
    <xf numFmtId="0" fontId="7" fillId="5" borderId="1" xfId="3" applyBorder="1" applyAlignment="1">
      <alignment horizontal="left" vertical="center"/>
    </xf>
    <xf numFmtId="49" fontId="7" fillId="5" borderId="1" xfId="3" applyNumberFormat="1" applyBorder="1" applyAlignment="1">
      <alignment horizontal="center" vertical="center"/>
    </xf>
    <xf numFmtId="49" fontId="7" fillId="5" borderId="1" xfId="3" applyNumberFormat="1" applyBorder="1" applyAlignment="1">
      <alignment vertical="center"/>
    </xf>
    <xf numFmtId="49" fontId="7" fillId="5" borderId="1" xfId="3" applyNumberFormat="1" applyBorder="1"/>
    <xf numFmtId="171" fontId="7" fillId="5" borderId="1" xfId="3" applyNumberFormat="1" applyBorder="1" applyAlignment="1">
      <alignment horizontal="center" vertical="center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14" fontId="0" fillId="0" borderId="1" xfId="0" applyNumberFormat="1" applyBorder="1" applyAlignment="1">
      <alignment horizontal="center" vertical="center"/>
    </xf>
    <xf numFmtId="165" fontId="0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0" fillId="0" borderId="1" xfId="1" applyFont="1" applyBorder="1" applyAlignment="1">
      <alignment horizontal="center" vertical="center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3" fontId="9" fillId="0" borderId="1" xfId="1" applyNumberFormat="1" applyFont="1" applyFill="1" applyBorder="1" applyAlignment="1">
      <alignment horizontal="right"/>
    </xf>
    <xf numFmtId="165" fontId="9" fillId="8" borderId="1" xfId="2" applyNumberFormat="1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24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2" fillId="0" borderId="17" xfId="0" applyFont="1" applyFill="1" applyBorder="1" applyAlignment="1">
      <alignment horizontal="center" vertical="center" wrapText="1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2" fillId="8" borderId="17" xfId="0" applyFont="1" applyFill="1" applyBorder="1" applyAlignment="1">
      <alignment horizontal="center" vertical="center" wrapText="1"/>
    </xf>
    <xf numFmtId="2" fontId="6" fillId="4" borderId="1" xfId="2" applyNumberFormat="1" applyBorder="1" applyAlignment="1">
      <alignment horizontal="right"/>
    </xf>
    <xf numFmtId="1" fontId="0" fillId="0" borderId="1" xfId="0" applyNumberFormat="1" applyBorder="1"/>
    <xf numFmtId="1" fontId="6" fillId="4" borderId="1" xfId="2" applyNumberFormat="1" applyBorder="1"/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3" fontId="0" fillId="0" borderId="1" xfId="0" applyNumberFormat="1" applyBorder="1"/>
    <xf numFmtId="3" fontId="6" fillId="4" borderId="1" xfId="2" applyNumberFormat="1" applyBorder="1"/>
    <xf numFmtId="0" fontId="0" fillId="2" borderId="15" xfId="0" applyFill="1" applyBorder="1"/>
    <xf numFmtId="0" fontId="0" fillId="2" borderId="1" xfId="0" applyFill="1" applyBorder="1"/>
    <xf numFmtId="4" fontId="0" fillId="0" borderId="1" xfId="1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7" fillId="0" borderId="1" xfId="3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7" fillId="0" borderId="0" xfId="3" applyFill="1"/>
    <xf numFmtId="167" fontId="0" fillId="0" borderId="1" xfId="1" applyNumberFormat="1" applyFont="1" applyFill="1" applyBorder="1" applyAlignment="1">
      <alignment horizontal="right"/>
    </xf>
    <xf numFmtId="167" fontId="0" fillId="0" borderId="1" xfId="1" applyNumberFormat="1" applyFont="1" applyFill="1" applyBorder="1"/>
    <xf numFmtId="14" fontId="0" fillId="0" borderId="1" xfId="0" applyNumberFormat="1" applyFill="1" applyBorder="1"/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15" fillId="0" borderId="17" xfId="3" applyFont="1" applyFill="1" applyBorder="1" applyAlignment="1">
      <alignment horizontal="center" vertical="center" wrapText="1"/>
    </xf>
    <xf numFmtId="0" fontId="1" fillId="12" borderId="0" xfId="7"/>
    <xf numFmtId="3" fontId="8" fillId="6" borderId="1" xfId="4" applyNumberFormat="1" applyBorder="1" applyAlignment="1">
      <alignment horizontal="right"/>
    </xf>
    <xf numFmtId="3" fontId="0" fillId="0" borderId="1" xfId="0" applyNumberForma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wrapText="1"/>
    </xf>
    <xf numFmtId="14" fontId="0" fillId="0" borderId="15" xfId="0" applyNumberFormat="1" applyBorder="1"/>
    <xf numFmtId="165" fontId="9" fillId="8" borderId="15" xfId="2" applyNumberFormat="1" applyFont="1" applyFill="1" applyBorder="1" applyAlignment="1">
      <alignment horizontal="center"/>
    </xf>
    <xf numFmtId="0" fontId="0" fillId="0" borderId="15" xfId="0" applyBorder="1"/>
    <xf numFmtId="3" fontId="15" fillId="0" borderId="15" xfId="1" applyNumberFormat="1" applyFont="1" applyBorder="1" applyAlignment="1">
      <alignment horizontal="right"/>
    </xf>
    <xf numFmtId="0" fontId="9" fillId="0" borderId="15" xfId="0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/>
    </xf>
    <xf numFmtId="0" fontId="2" fillId="0" borderId="0" xfId="0" applyFont="1"/>
    <xf numFmtId="3" fontId="25" fillId="6" borderId="1" xfId="4" applyNumberFormat="1" applyFont="1" applyBorder="1" applyAlignment="1">
      <alignment horizontal="right"/>
    </xf>
    <xf numFmtId="3" fontId="18" fillId="4" borderId="1" xfId="2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9" fillId="0" borderId="0" xfId="3" applyFont="1" applyFill="1" applyAlignment="1">
      <alignment horizontal="center"/>
    </xf>
    <xf numFmtId="49" fontId="9" fillId="0" borderId="1" xfId="3" applyNumberFormat="1" applyFont="1" applyFill="1" applyBorder="1" applyAlignment="1">
      <alignment horizontal="center"/>
    </xf>
    <xf numFmtId="49" fontId="9" fillId="4" borderId="1" xfId="2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14" fontId="0" fillId="0" borderId="15" xfId="0" applyNumberFormat="1" applyBorder="1" applyAlignment="1">
      <alignment horizontal="center"/>
    </xf>
    <xf numFmtId="0" fontId="9" fillId="0" borderId="15" xfId="3" applyFont="1" applyFill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1" fontId="2" fillId="0" borderId="17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8" fillId="6" borderId="1" xfId="4" applyNumberFormat="1" applyBorder="1" applyAlignment="1">
      <alignment horizontal="center"/>
    </xf>
    <xf numFmtId="1" fontId="6" fillId="4" borderId="1" xfId="2" applyNumberFormat="1" applyBorder="1" applyAlignment="1">
      <alignment horizontal="center"/>
    </xf>
    <xf numFmtId="1" fontId="5" fillId="4" borderId="1" xfId="2" applyNumberFormat="1" applyFont="1" applyBorder="1" applyAlignment="1">
      <alignment horizontal="center"/>
    </xf>
    <xf numFmtId="1" fontId="6" fillId="4" borderId="1" xfId="1" applyNumberFormat="1" applyFont="1" applyFill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9" fillId="8" borderId="1" xfId="2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3" fontId="0" fillId="0" borderId="15" xfId="0" applyNumberFormat="1" applyBorder="1" applyAlignment="1">
      <alignment horizontal="right"/>
    </xf>
    <xf numFmtId="2" fontId="0" fillId="0" borderId="0" xfId="0" applyNumberFormat="1" applyBorder="1"/>
    <xf numFmtId="0" fontId="7" fillId="0" borderId="0" xfId="3" applyFill="1" applyBorder="1"/>
    <xf numFmtId="0" fontId="2" fillId="0" borderId="0" xfId="0" applyFont="1" applyBorder="1"/>
    <xf numFmtId="1" fontId="0" fillId="0" borderId="0" xfId="0" applyNumberFormat="1" applyBorder="1" applyAlignment="1">
      <alignment horizontal="center"/>
    </xf>
    <xf numFmtId="3" fontId="2" fillId="0" borderId="15" xfId="0" applyNumberFormat="1" applyFont="1" applyBorder="1" applyAlignment="1">
      <alignment horizontal="right"/>
    </xf>
    <xf numFmtId="0" fontId="0" fillId="0" borderId="0" xfId="0"/>
    <xf numFmtId="49" fontId="7" fillId="5" borderId="12" xfId="3" applyNumberFormat="1" applyBorder="1" applyAlignment="1">
      <alignment horizontal="center"/>
    </xf>
    <xf numFmtId="14" fontId="7" fillId="5" borderId="20" xfId="3" applyNumberFormat="1" applyBorder="1" applyAlignment="1">
      <alignment horizontal="center"/>
    </xf>
    <xf numFmtId="1" fontId="7" fillId="5" borderId="1" xfId="3" applyNumberFormat="1" applyBorder="1" applyAlignment="1">
      <alignment horizontal="center"/>
    </xf>
    <xf numFmtId="0" fontId="7" fillId="5" borderId="1" xfId="3" applyBorder="1"/>
    <xf numFmtId="1" fontId="7" fillId="5" borderId="1" xfId="3" applyNumberFormat="1" applyBorder="1"/>
    <xf numFmtId="2" fontId="7" fillId="5" borderId="1" xfId="3" applyNumberFormat="1" applyBorder="1" applyAlignment="1">
      <alignment horizontal="center"/>
    </xf>
    <xf numFmtId="0" fontId="7" fillId="5" borderId="1" xfId="3" applyBorder="1" applyAlignment="1">
      <alignment horizontal="right"/>
    </xf>
    <xf numFmtId="1" fontId="7" fillId="5" borderId="1" xfId="3" applyNumberFormat="1" applyBorder="1" applyAlignment="1">
      <alignment horizontal="right"/>
    </xf>
    <xf numFmtId="0" fontId="0" fillId="0" borderId="0" xfId="0" applyAlignment="1">
      <alignment horizontal="right"/>
    </xf>
    <xf numFmtId="165" fontId="8" fillId="6" borderId="1" xfId="4" applyNumberFormat="1" applyBorder="1"/>
    <xf numFmtId="0" fontId="7" fillId="5" borderId="0" xfId="3" applyAlignment="1">
      <alignment horizontal="center"/>
    </xf>
    <xf numFmtId="0" fontId="7" fillId="5" borderId="1" xfId="3" applyBorder="1" applyAlignment="1">
      <alignment horizontal="center" vertical="center" wrapText="1"/>
    </xf>
    <xf numFmtId="165" fontId="7" fillId="5" borderId="1" xfId="3" applyNumberFormat="1" applyBorder="1"/>
    <xf numFmtId="167" fontId="8" fillId="6" borderId="1" xfId="4" applyNumberFormat="1" applyBorder="1" applyAlignment="1">
      <alignment horizontal="right"/>
    </xf>
    <xf numFmtId="0" fontId="0" fillId="0" borderId="0" xfId="0"/>
    <xf numFmtId="0" fontId="8" fillId="6" borderId="0" xfId="4" applyBorder="1" applyAlignment="1">
      <alignment horizontal="center"/>
    </xf>
    <xf numFmtId="0" fontId="0" fillId="0" borderId="0" xfId="0"/>
    <xf numFmtId="2" fontId="0" fillId="0" borderId="1" xfId="0" applyNumberFormat="1" applyBorder="1" applyAlignment="1">
      <alignment horizontal="right"/>
    </xf>
    <xf numFmtId="0" fontId="0" fillId="0" borderId="15" xfId="0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wrapText="1"/>
    </xf>
    <xf numFmtId="0" fontId="5" fillId="8" borderId="0" xfId="0" applyFont="1" applyFill="1" applyAlignment="1">
      <alignment wrapText="1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0" fillId="0" borderId="0" xfId="0"/>
    <xf numFmtId="167" fontId="6" fillId="4" borderId="1" xfId="2" applyNumberFormat="1" applyBorder="1"/>
    <xf numFmtId="0" fontId="0" fillId="14" borderId="1" xfId="0" applyFill="1" applyBorder="1" applyAlignment="1">
      <alignment horizontal="center"/>
    </xf>
    <xf numFmtId="0" fontId="0" fillId="14" borderId="1" xfId="0" applyFill="1" applyBorder="1"/>
    <xf numFmtId="0" fontId="24" fillId="14" borderId="1" xfId="0" applyFont="1" applyFill="1" applyBorder="1" applyAlignment="1">
      <alignment horizontal="center"/>
    </xf>
    <xf numFmtId="0" fontId="0" fillId="14" borderId="1" xfId="0" applyFill="1" applyBorder="1" applyAlignment="1">
      <alignment horizontal="center" wrapText="1"/>
    </xf>
    <xf numFmtId="14" fontId="0" fillId="14" borderId="1" xfId="0" applyNumberFormat="1" applyFill="1" applyBorder="1" applyAlignment="1">
      <alignment horizontal="center"/>
    </xf>
    <xf numFmtId="14" fontId="9" fillId="14" borderId="1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17" xfId="0" applyNumberFormat="1" applyFont="1" applyBorder="1" applyAlignment="1">
      <alignment horizontal="center" vertical="center" wrapText="1"/>
    </xf>
    <xf numFmtId="3" fontId="8" fillId="6" borderId="1" xfId="4" applyNumberFormat="1" applyBorder="1"/>
    <xf numFmtId="3" fontId="0" fillId="0" borderId="0" xfId="0" applyNumberFormat="1" applyAlignment="1">
      <alignment horizontal="center"/>
    </xf>
    <xf numFmtId="3" fontId="7" fillId="5" borderId="1" xfId="3" applyNumberFormat="1" applyBorder="1" applyAlignment="1">
      <alignment horizontal="center"/>
    </xf>
    <xf numFmtId="3" fontId="6" fillId="4" borderId="1" xfId="2" applyNumberFormat="1" applyBorder="1" applyAlignment="1">
      <alignment horizontal="center"/>
    </xf>
    <xf numFmtId="3" fontId="5" fillId="4" borderId="1" xfId="2" applyNumberFormat="1" applyFont="1" applyBorder="1" applyAlignment="1">
      <alignment horizontal="center"/>
    </xf>
    <xf numFmtId="3" fontId="6" fillId="4" borderId="1" xfId="1" applyNumberFormat="1" applyFont="1" applyFill="1" applyBorder="1" applyAlignment="1">
      <alignment horizontal="center"/>
    </xf>
    <xf numFmtId="3" fontId="8" fillId="6" borderId="1" xfId="4" applyNumberFormat="1" applyBorder="1" applyAlignment="1">
      <alignment horizontal="center"/>
    </xf>
    <xf numFmtId="3" fontId="9" fillId="8" borderId="1" xfId="2" applyNumberFormat="1" applyFont="1" applyFill="1" applyBorder="1" applyAlignment="1">
      <alignment horizontal="center"/>
    </xf>
    <xf numFmtId="3" fontId="9" fillId="14" borderId="1" xfId="2" applyNumberFormat="1" applyFont="1" applyFill="1" applyBorder="1" applyAlignment="1">
      <alignment horizontal="center"/>
    </xf>
    <xf numFmtId="3" fontId="15" fillId="0" borderId="0" xfId="1" applyNumberFormat="1" applyFont="1" applyBorder="1" applyAlignment="1">
      <alignment horizontal="right"/>
    </xf>
    <xf numFmtId="3" fontId="0" fillId="0" borderId="1" xfId="1" applyNumberFormat="1" applyFont="1" applyBorder="1" applyAlignment="1">
      <alignment horizontal="center"/>
    </xf>
    <xf numFmtId="3" fontId="0" fillId="8" borderId="1" xfId="1" applyNumberFormat="1" applyFont="1" applyFill="1" applyBorder="1" applyAlignment="1">
      <alignment horizontal="center"/>
    </xf>
    <xf numFmtId="3" fontId="6" fillId="4" borderId="19" xfId="2" applyNumberFormat="1" applyBorder="1" applyAlignment="1">
      <alignment horizontal="center"/>
    </xf>
    <xf numFmtId="3" fontId="0" fillId="0" borderId="19" xfId="1" applyNumberFormat="1" applyFont="1" applyFill="1" applyBorder="1" applyAlignment="1">
      <alignment horizontal="center"/>
    </xf>
    <xf numFmtId="167" fontId="8" fillId="6" borderId="1" xfId="4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3" fontId="2" fillId="0" borderId="0" xfId="0" applyNumberFormat="1" applyFont="1" applyBorder="1" applyAlignment="1">
      <alignment horizontal="right"/>
    </xf>
    <xf numFmtId="3" fontId="0" fillId="0" borderId="0" xfId="0" applyNumberFormat="1" applyBorder="1"/>
    <xf numFmtId="0" fontId="0" fillId="0" borderId="0" xfId="0"/>
    <xf numFmtId="0" fontId="8" fillId="6" borderId="0" xfId="4" applyBorder="1" applyAlignment="1">
      <alignment horizontal="center"/>
    </xf>
    <xf numFmtId="0" fontId="0" fillId="0" borderId="0" xfId="0"/>
    <xf numFmtId="0" fontId="6" fillId="4" borderId="0" xfId="2" applyBorder="1" applyAlignment="1">
      <alignment horizontal="left"/>
    </xf>
    <xf numFmtId="0" fontId="6" fillId="4" borderId="0" xfId="2" applyBorder="1" applyAlignment="1">
      <alignment horizontal="center"/>
    </xf>
    <xf numFmtId="0" fontId="6" fillId="15" borderId="0" xfId="2" applyFill="1" applyAlignment="1">
      <alignment horizontal="center"/>
    </xf>
    <xf numFmtId="49" fontId="6" fillId="15" borderId="1" xfId="2" applyNumberFormat="1" applyFill="1" applyBorder="1" applyAlignment="1">
      <alignment horizontal="center"/>
    </xf>
    <xf numFmtId="14" fontId="6" fillId="15" borderId="1" xfId="2" applyNumberFormat="1" applyFill="1" applyBorder="1" applyAlignment="1">
      <alignment horizontal="center"/>
    </xf>
    <xf numFmtId="0" fontId="6" fillId="15" borderId="1" xfId="2" applyFill="1" applyBorder="1" applyAlignment="1">
      <alignment horizontal="center" wrapText="1"/>
    </xf>
    <xf numFmtId="0" fontId="6" fillId="15" borderId="6" xfId="2" applyFill="1" applyBorder="1" applyAlignment="1">
      <alignment horizontal="center" vertical="center" wrapText="1"/>
    </xf>
    <xf numFmtId="0" fontId="6" fillId="15" borderId="1" xfId="2" applyFill="1" applyBorder="1" applyAlignment="1">
      <alignment horizontal="center"/>
    </xf>
    <xf numFmtId="3" fontId="6" fillId="15" borderId="1" xfId="2" applyNumberFormat="1" applyFill="1" applyBorder="1" applyAlignment="1">
      <alignment horizontal="center"/>
    </xf>
    <xf numFmtId="3" fontId="6" fillId="15" borderId="19" xfId="2" applyNumberFormat="1" applyFill="1" applyBorder="1" applyAlignment="1">
      <alignment horizontal="center" wrapText="1"/>
    </xf>
    <xf numFmtId="3" fontId="18" fillId="15" borderId="1" xfId="2" applyNumberFormat="1" applyFont="1" applyFill="1" applyBorder="1" applyAlignment="1">
      <alignment horizontal="right"/>
    </xf>
    <xf numFmtId="3" fontId="6" fillId="15" borderId="1" xfId="2" applyNumberFormat="1" applyFill="1" applyBorder="1" applyAlignment="1">
      <alignment horizontal="right"/>
    </xf>
    <xf numFmtId="0" fontId="8" fillId="6" borderId="0" xfId="4" applyBorder="1" applyAlignment="1">
      <alignment horizontal="center"/>
    </xf>
    <xf numFmtId="0" fontId="0" fillId="0" borderId="0" xfId="0"/>
    <xf numFmtId="0" fontId="8" fillId="6" borderId="0" xfId="4" applyBorder="1" applyAlignment="1">
      <alignment horizontal="center"/>
    </xf>
    <xf numFmtId="0" fontId="0" fillId="0" borderId="0" xfId="0"/>
    <xf numFmtId="0" fontId="8" fillId="6" borderId="0" xfId="4" applyBorder="1" applyAlignment="1">
      <alignment horizontal="center"/>
    </xf>
    <xf numFmtId="0" fontId="0" fillId="0" borderId="0" xfId="0"/>
    <xf numFmtId="0" fontId="8" fillId="6" borderId="0" xfId="4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/>
    </xf>
    <xf numFmtId="0" fontId="0" fillId="0" borderId="0" xfId="0"/>
    <xf numFmtId="0" fontId="8" fillId="6" borderId="0" xfId="4" applyBorder="1" applyAlignment="1">
      <alignment horizontal="center"/>
    </xf>
    <xf numFmtId="0" fontId="0" fillId="0" borderId="0" xfId="0"/>
    <xf numFmtId="1" fontId="0" fillId="0" borderId="0" xfId="0" applyNumberFormat="1"/>
    <xf numFmtId="1" fontId="0" fillId="0" borderId="1" xfId="0" applyNumberFormat="1" applyBorder="1" applyAlignment="1">
      <alignment horizontal="right"/>
    </xf>
    <xf numFmtId="1" fontId="6" fillId="4" borderId="1" xfId="2" applyNumberFormat="1" applyBorder="1" applyAlignment="1">
      <alignment horizontal="right"/>
    </xf>
    <xf numFmtId="1" fontId="6" fillId="15" borderId="1" xfId="2" applyNumberFormat="1" applyFill="1" applyBorder="1" applyAlignment="1">
      <alignment horizontal="right"/>
    </xf>
    <xf numFmtId="0" fontId="8" fillId="6" borderId="0" xfId="4" applyBorder="1" applyAlignment="1">
      <alignment horizontal="center"/>
    </xf>
    <xf numFmtId="0" fontId="0" fillId="0" borderId="0" xfId="0"/>
    <xf numFmtId="0" fontId="0" fillId="0" borderId="0" xfId="0"/>
    <xf numFmtId="0" fontId="26" fillId="16" borderId="0" xfId="9" applyAlignment="1">
      <alignment horizontal="left"/>
    </xf>
    <xf numFmtId="0" fontId="26" fillId="16" borderId="1" xfId="9" applyBorder="1" applyAlignment="1">
      <alignment horizontal="center"/>
    </xf>
    <xf numFmtId="0" fontId="26" fillId="16" borderId="1" xfId="9" applyBorder="1" applyAlignment="1">
      <alignment horizontal="center" vertical="center"/>
    </xf>
    <xf numFmtId="3" fontId="26" fillId="16" borderId="1" xfId="1" applyNumberFormat="1" applyFont="1" applyFill="1" applyBorder="1" applyAlignment="1">
      <alignment horizontal="center"/>
    </xf>
    <xf numFmtId="14" fontId="26" fillId="16" borderId="1" xfId="9" applyNumberFormat="1" applyBorder="1" applyAlignment="1">
      <alignment horizontal="center"/>
    </xf>
    <xf numFmtId="0" fontId="8" fillId="0" borderId="0" xfId="4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 applyFill="1"/>
    <xf numFmtId="3" fontId="2" fillId="0" borderId="0" xfId="0" applyNumberFormat="1" applyFont="1" applyAlignment="1">
      <alignment horizontal="center"/>
    </xf>
    <xf numFmtId="0" fontId="0" fillId="0" borderId="0" xfId="0"/>
    <xf numFmtId="3" fontId="26" fillId="16" borderId="1" xfId="9" applyNumberFormat="1" applyBorder="1" applyAlignment="1">
      <alignment horizontal="center"/>
    </xf>
    <xf numFmtId="0" fontId="26" fillId="16" borderId="1" xfId="9" applyBorder="1" applyAlignment="1">
      <alignment horizontal="center" wrapText="1"/>
    </xf>
    <xf numFmtId="0" fontId="6" fillId="4" borderId="0" xfId="2" applyBorder="1" applyAlignment="1">
      <alignment vertical="center"/>
    </xf>
    <xf numFmtId="0" fontId="6" fillId="15" borderId="0" xfId="2" applyFill="1" applyAlignment="1">
      <alignment vertical="center"/>
    </xf>
    <xf numFmtId="0" fontId="26" fillId="16" borderId="0" xfId="9" applyAlignment="1">
      <alignment vertical="center"/>
    </xf>
    <xf numFmtId="0" fontId="2" fillId="0" borderId="0" xfId="0" applyFon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6" fillId="15" borderId="0" xfId="2" applyFill="1" applyAlignment="1">
      <alignment horizontal="left"/>
    </xf>
    <xf numFmtId="0" fontId="26" fillId="14" borderId="0" xfId="8" applyFill="1" applyAlignment="1">
      <alignment horizontal="left"/>
    </xf>
    <xf numFmtId="0" fontId="8" fillId="0" borderId="0" xfId="4" applyFill="1" applyBorder="1" applyAlignment="1">
      <alignment horizontal="left"/>
    </xf>
    <xf numFmtId="0" fontId="9" fillId="13" borderId="1" xfId="8" applyFont="1" applyBorder="1" applyAlignment="1">
      <alignment horizontal="center"/>
    </xf>
    <xf numFmtId="0" fontId="9" fillId="13" borderId="1" xfId="8" applyFont="1" applyBorder="1" applyAlignment="1">
      <alignment horizontal="center" wrapText="1"/>
    </xf>
    <xf numFmtId="14" fontId="9" fillId="13" borderId="1" xfId="8" applyNumberFormat="1" applyFont="1" applyBorder="1" applyAlignment="1">
      <alignment horizontal="center"/>
    </xf>
    <xf numFmtId="3" fontId="9" fillId="13" borderId="1" xfId="8" applyNumberFormat="1" applyFont="1" applyBorder="1" applyAlignment="1">
      <alignment horizontal="center"/>
    </xf>
    <xf numFmtId="0" fontId="0" fillId="0" borderId="0" xfId="0"/>
    <xf numFmtId="0" fontId="8" fillId="0" borderId="0" xfId="4" applyFill="1" applyBorder="1" applyAlignment="1">
      <alignment horizontal="left"/>
    </xf>
    <xf numFmtId="0" fontId="9" fillId="8" borderId="1" xfId="4" applyFont="1" applyFill="1" applyBorder="1" applyAlignment="1">
      <alignment horizontal="center"/>
    </xf>
    <xf numFmtId="0" fontId="9" fillId="8" borderId="1" xfId="4" applyFont="1" applyFill="1" applyBorder="1"/>
    <xf numFmtId="0" fontId="9" fillId="8" borderId="1" xfId="4" applyFont="1" applyFill="1" applyBorder="1" applyAlignment="1">
      <alignment horizontal="center" wrapText="1"/>
    </xf>
    <xf numFmtId="14" fontId="9" fillId="8" borderId="1" xfId="4" applyNumberFormat="1" applyFont="1" applyFill="1" applyBorder="1" applyAlignment="1">
      <alignment horizontal="center"/>
    </xf>
    <xf numFmtId="3" fontId="9" fillId="8" borderId="1" xfId="4" applyNumberFormat="1" applyFont="1" applyFill="1" applyBorder="1" applyAlignment="1">
      <alignment horizontal="center"/>
    </xf>
    <xf numFmtId="3" fontId="9" fillId="8" borderId="1" xfId="4" applyNumberFormat="1" applyFont="1" applyFill="1" applyBorder="1" applyAlignment="1">
      <alignment horizontal="right"/>
    </xf>
    <xf numFmtId="0" fontId="9" fillId="8" borderId="0" xfId="0" applyFont="1" applyFill="1"/>
    <xf numFmtId="3" fontId="9" fillId="8" borderId="1" xfId="4" applyNumberFormat="1" applyFont="1" applyFill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 wrapText="1"/>
    </xf>
    <xf numFmtId="0" fontId="9" fillId="0" borderId="0" xfId="0" applyFont="1"/>
    <xf numFmtId="0" fontId="9" fillId="8" borderId="1" xfId="2" applyFont="1" applyFill="1" applyBorder="1" applyAlignment="1">
      <alignment horizontal="center"/>
    </xf>
    <xf numFmtId="0" fontId="9" fillId="8" borderId="1" xfId="2" applyFont="1" applyFill="1" applyBorder="1" applyAlignment="1">
      <alignment horizontal="center" wrapText="1"/>
    </xf>
    <xf numFmtId="0" fontId="9" fillId="8" borderId="6" xfId="2" applyFont="1" applyFill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/>
    </xf>
    <xf numFmtId="49" fontId="9" fillId="8" borderId="1" xfId="0" applyNumberFormat="1" applyFont="1" applyFill="1" applyBorder="1" applyAlignment="1">
      <alignment horizontal="center"/>
    </xf>
    <xf numFmtId="3" fontId="9" fillId="8" borderId="1" xfId="0" applyNumberFormat="1" applyFont="1" applyFill="1" applyBorder="1" applyAlignment="1">
      <alignment horizontal="right"/>
    </xf>
    <xf numFmtId="3" fontId="9" fillId="8" borderId="0" xfId="0" applyNumberFormat="1" applyFont="1" applyFill="1" applyBorder="1" applyAlignment="1">
      <alignment horizontal="right"/>
    </xf>
    <xf numFmtId="165" fontId="9" fillId="8" borderId="0" xfId="1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3" fontId="9" fillId="8" borderId="0" xfId="0" applyNumberFormat="1" applyFont="1" applyFill="1" applyBorder="1" applyAlignment="1">
      <alignment horizontal="left"/>
    </xf>
    <xf numFmtId="0" fontId="5" fillId="0" borderId="0" xfId="0" applyFont="1" applyFill="1"/>
    <xf numFmtId="3" fontId="5" fillId="0" borderId="0" xfId="0" applyNumberFormat="1" applyFont="1" applyBorder="1" applyAlignment="1">
      <alignment horizontal="right"/>
    </xf>
    <xf numFmtId="0" fontId="5" fillId="8" borderId="0" xfId="0" applyFont="1" applyFill="1" applyAlignment="1">
      <alignment horizontal="center"/>
    </xf>
    <xf numFmtId="165" fontId="5" fillId="8" borderId="0" xfId="1" applyFont="1" applyFill="1" applyBorder="1" applyAlignment="1">
      <alignment horizontal="center"/>
    </xf>
    <xf numFmtId="3" fontId="5" fillId="8" borderId="0" xfId="0" applyNumberFormat="1" applyFont="1" applyFill="1" applyBorder="1" applyAlignment="1">
      <alignment horizontal="left"/>
    </xf>
    <xf numFmtId="0" fontId="5" fillId="8" borderId="0" xfId="0" applyFont="1" applyFill="1"/>
    <xf numFmtId="3" fontId="5" fillId="8" borderId="0" xfId="0" applyNumberFormat="1" applyFont="1" applyFill="1" applyBorder="1" applyAlignment="1">
      <alignment horizontal="left" vertical="top"/>
    </xf>
    <xf numFmtId="49" fontId="1" fillId="17" borderId="12" xfId="10" applyNumberFormat="1" applyBorder="1" applyAlignment="1">
      <alignment horizontal="center"/>
    </xf>
    <xf numFmtId="0" fontId="1" fillId="17" borderId="1" xfId="10" applyBorder="1" applyAlignment="1">
      <alignment horizontal="center" wrapText="1"/>
    </xf>
    <xf numFmtId="14" fontId="1" fillId="17" borderId="1" xfId="10" applyNumberFormat="1" applyBorder="1"/>
    <xf numFmtId="14" fontId="1" fillId="17" borderId="1" xfId="10" applyNumberFormat="1" applyBorder="1" applyAlignment="1">
      <alignment horizontal="center"/>
    </xf>
    <xf numFmtId="0" fontId="1" fillId="17" borderId="1" xfId="10" applyBorder="1" applyAlignment="1">
      <alignment horizontal="center"/>
    </xf>
    <xf numFmtId="0" fontId="1" fillId="8" borderId="0" xfId="10" applyFill="1" applyBorder="1" applyAlignment="1">
      <alignment horizontal="center"/>
    </xf>
    <xf numFmtId="3" fontId="0" fillId="8" borderId="0" xfId="0" applyNumberFormat="1" applyFill="1"/>
    <xf numFmtId="0" fontId="0" fillId="0" borderId="0" xfId="0" applyFill="1" applyBorder="1" applyAlignment="1">
      <alignment horizontal="center"/>
    </xf>
    <xf numFmtId="3" fontId="2" fillId="0" borderId="18" xfId="0" applyNumberFormat="1" applyFont="1" applyBorder="1" applyAlignment="1">
      <alignment horizontal="center" vertical="center" wrapText="1"/>
    </xf>
    <xf numFmtId="49" fontId="9" fillId="4" borderId="13" xfId="2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0" fillId="0" borderId="0" xfId="0"/>
    <xf numFmtId="0" fontId="8" fillId="0" borderId="0" xfId="4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0" fillId="17" borderId="1" xfId="10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8" borderId="0" xfId="0" applyFont="1" applyFill="1" applyAlignment="1">
      <alignment horizontal="left"/>
    </xf>
    <xf numFmtId="0" fontId="5" fillId="0" borderId="13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3" fontId="6" fillId="4" borderId="15" xfId="2" applyNumberFormat="1" applyBorder="1" applyAlignment="1">
      <alignment horizontal="right"/>
    </xf>
    <xf numFmtId="3" fontId="15" fillId="0" borderId="1" xfId="0" applyNumberFormat="1" applyFont="1" applyBorder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2" fillId="0" borderId="0" xfId="0" applyFont="1" applyFill="1"/>
    <xf numFmtId="0" fontId="2" fillId="8" borderId="0" xfId="0" applyFont="1" applyFill="1"/>
    <xf numFmtId="0" fontId="2" fillId="0" borderId="13" xfId="0" applyFont="1" applyBorder="1"/>
    <xf numFmtId="3" fontId="5" fillId="4" borderId="1" xfId="2" applyNumberFormat="1" applyFont="1" applyBorder="1" applyAlignment="1">
      <alignment horizontal="right"/>
    </xf>
    <xf numFmtId="3" fontId="18" fillId="4" borderId="1" xfId="2" applyNumberFormat="1" applyFont="1" applyBorder="1" applyAlignment="1">
      <alignment horizontal="center"/>
    </xf>
    <xf numFmtId="3" fontId="18" fillId="15" borderId="1" xfId="2" applyNumberFormat="1" applyFont="1" applyFill="1" applyBorder="1" applyAlignment="1">
      <alignment horizontal="center"/>
    </xf>
    <xf numFmtId="3" fontId="15" fillId="13" borderId="1" xfId="8" applyNumberFormat="1" applyFont="1" applyBorder="1" applyAlignment="1">
      <alignment horizontal="center"/>
    </xf>
    <xf numFmtId="3" fontId="15" fillId="14" borderId="1" xfId="2" applyNumberFormat="1" applyFont="1" applyFill="1" applyBorder="1" applyAlignment="1">
      <alignment horizontal="center"/>
    </xf>
    <xf numFmtId="3" fontId="23" fillId="16" borderId="1" xfId="9" applyNumberFormat="1" applyFont="1" applyBorder="1" applyAlignment="1">
      <alignment horizontal="center"/>
    </xf>
    <xf numFmtId="3" fontId="2" fillId="17" borderId="1" xfId="10" applyNumberFormat="1" applyFont="1" applyBorder="1" applyAlignment="1">
      <alignment horizontal="center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0" fillId="0" borderId="0" xfId="0"/>
    <xf numFmtId="0" fontId="8" fillId="0" borderId="0" xfId="4" applyFill="1" applyBorder="1" applyAlignment="1">
      <alignment horizontal="left"/>
    </xf>
    <xf numFmtId="0" fontId="2" fillId="0" borderId="1" xfId="0" applyFont="1" applyBorder="1"/>
    <xf numFmtId="3" fontId="1" fillId="17" borderId="1" xfId="10" applyNumberFormat="1" applyBorder="1" applyAlignment="1">
      <alignment horizontal="center"/>
    </xf>
    <xf numFmtId="3" fontId="2" fillId="0" borderId="1" xfId="0" applyNumberFormat="1" applyFont="1" applyBorder="1"/>
    <xf numFmtId="0" fontId="0" fillId="17" borderId="1" xfId="10" applyFont="1" applyBorder="1" applyAlignment="1">
      <alignment horizontal="center"/>
    </xf>
    <xf numFmtId="14" fontId="0" fillId="0" borderId="1" xfId="0" applyNumberFormat="1" applyBorder="1" applyAlignment="1"/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0" fillId="0" borderId="0" xfId="0"/>
    <xf numFmtId="0" fontId="8" fillId="0" borderId="0" xfId="4" applyFill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4" borderId="0" xfId="2" applyFont="1" applyAlignment="1">
      <alignment horizontal="center"/>
    </xf>
    <xf numFmtId="0" fontId="7" fillId="5" borderId="0" xfId="3" applyBorder="1" applyAlignment="1">
      <alignment horizontal="center"/>
    </xf>
    <xf numFmtId="0" fontId="8" fillId="6" borderId="0" xfId="4" applyBorder="1" applyAlignment="1">
      <alignment horizontal="center"/>
    </xf>
    <xf numFmtId="0" fontId="6" fillId="4" borderId="0" xfId="2" applyAlignment="1">
      <alignment horizontal="center"/>
    </xf>
    <xf numFmtId="0" fontId="0" fillId="0" borderId="0" xfId="0"/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8" fillId="6" borderId="0" xfId="4" applyBorder="1" applyAlignment="1">
      <alignment horizontal="left"/>
    </xf>
    <xf numFmtId="0" fontId="6" fillId="15" borderId="0" xfId="2" applyFill="1" applyAlignment="1">
      <alignment horizontal="left"/>
    </xf>
    <xf numFmtId="0" fontId="26" fillId="14" borderId="0" xfId="8" applyFill="1" applyAlignment="1">
      <alignment horizontal="left"/>
    </xf>
    <xf numFmtId="0" fontId="9" fillId="14" borderId="0" xfId="8" applyFont="1" applyFill="1" applyAlignment="1">
      <alignment horizontal="left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/>
    </xf>
    <xf numFmtId="0" fontId="8" fillId="0" borderId="0" xfId="4" applyFill="1" applyBorder="1" applyAlignment="1">
      <alignment horizontal="left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8" fillId="0" borderId="0" xfId="4" applyFill="1" applyBorder="1" applyAlignment="1">
      <alignment horizontal="center"/>
    </xf>
    <xf numFmtId="0" fontId="6" fillId="15" borderId="0" xfId="2" applyFill="1" applyAlignment="1">
      <alignment vertical="center"/>
    </xf>
    <xf numFmtId="0" fontId="26" fillId="14" borderId="0" xfId="8" applyFill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3" fontId="2" fillId="0" borderId="46" xfId="0" applyNumberFormat="1" applyFont="1" applyBorder="1" applyAlignment="1">
      <alignment horizontal="center" vertical="center" wrapText="1"/>
    </xf>
    <xf numFmtId="3" fontId="2" fillId="0" borderId="47" xfId="0" applyNumberFormat="1" applyFont="1" applyBorder="1" applyAlignment="1">
      <alignment horizontal="center" vertical="center"/>
    </xf>
    <xf numFmtId="0" fontId="6" fillId="4" borderId="0" xfId="2" applyBorder="1" applyAlignment="1">
      <alignment horizontal="left"/>
    </xf>
    <xf numFmtId="0" fontId="6" fillId="15" borderId="0" xfId="2" applyFill="1" applyBorder="1" applyAlignment="1">
      <alignment horizontal="left"/>
    </xf>
    <xf numFmtId="0" fontId="26" fillId="14" borderId="0" xfId="8" applyFill="1" applyBorder="1" applyAlignment="1">
      <alignment horizontal="left"/>
    </xf>
    <xf numFmtId="0" fontId="26" fillId="16" borderId="0" xfId="9" applyBorder="1" applyAlignment="1">
      <alignment horizontal="left"/>
    </xf>
    <xf numFmtId="0" fontId="1" fillId="17" borderId="0" xfId="10" applyBorder="1" applyAlignment="1">
      <alignment horizontal="left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1" fillId="8" borderId="40" xfId="0" applyFont="1" applyFill="1" applyBorder="1" applyAlignment="1">
      <alignment horizontal="center" vertical="center"/>
    </xf>
    <xf numFmtId="0" fontId="21" fillId="8" borderId="41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/>
    </xf>
    <xf numFmtId="3" fontId="14" fillId="0" borderId="15" xfId="1" applyNumberFormat="1" applyFont="1" applyFill="1" applyBorder="1" applyAlignment="1">
      <alignment horizontal="right" vertical="center"/>
    </xf>
    <xf numFmtId="3" fontId="14" fillId="0" borderId="13" xfId="1" applyNumberFormat="1" applyFont="1" applyFill="1" applyBorder="1" applyAlignment="1">
      <alignment horizontal="right" vertical="center"/>
    </xf>
    <xf numFmtId="0" fontId="14" fillId="0" borderId="13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3" fontId="14" fillId="0" borderId="1" xfId="1" applyNumberFormat="1" applyFont="1" applyFill="1" applyBorder="1" applyAlignment="1">
      <alignment horizontal="right" vertical="center"/>
    </xf>
    <xf numFmtId="3" fontId="16" fillId="3" borderId="1" xfId="1" applyNumberFormat="1" applyFont="1" applyFill="1" applyBorder="1" applyAlignment="1">
      <alignment horizontal="right" vertical="center"/>
    </xf>
    <xf numFmtId="4" fontId="14" fillId="0" borderId="1" xfId="1" applyNumberFormat="1" applyFont="1" applyFill="1" applyBorder="1" applyAlignment="1">
      <alignment horizontal="right" vertical="center"/>
    </xf>
    <xf numFmtId="170" fontId="14" fillId="0" borderId="15" xfId="1" applyNumberFormat="1" applyFont="1" applyBorder="1" applyAlignment="1">
      <alignment vertical="center"/>
    </xf>
    <xf numFmtId="170" fontId="14" fillId="0" borderId="13" xfId="1" applyNumberFormat="1" applyFont="1" applyBorder="1" applyAlignment="1">
      <alignment vertical="center"/>
    </xf>
    <xf numFmtId="0" fontId="0" fillId="0" borderId="15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7" fillId="8" borderId="18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" fontId="14" fillId="2" borderId="1" xfId="1" applyNumberFormat="1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1">
    <cellStyle name="20 % - zvýraznenie2" xfId="10" builtinId="34"/>
    <cellStyle name="40 % - zvýraznenie3" xfId="7" builtinId="39"/>
    <cellStyle name="60 % - zvýraznenie6" xfId="8" builtinId="52"/>
    <cellStyle name="Čiarka" xfId="1" builtinId="3"/>
    <cellStyle name="Dobrá" xfId="2" builtinId="26"/>
    <cellStyle name="Kontrolná bunka" xfId="6" builtinId="23"/>
    <cellStyle name="Mena" xfId="5" builtinId="4"/>
    <cellStyle name="Neutrálna" xfId="4" builtinId="28"/>
    <cellStyle name="Normálna" xfId="0" builtinId="0"/>
    <cellStyle name="Zlá" xfId="3" builtinId="27"/>
    <cellStyle name="Zvýraznenie6" xfId="9" builtin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6.xml"/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7.xml"/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8.xml"/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9.xml"/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0.xml"/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1.xml"/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2.xml"/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3.xml"/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4.xml"/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5.xml"/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6.xml"/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7.xml"/><Relationship Id="rId2" Type="http://schemas.openxmlformats.org/officeDocument/2006/relationships/vmlDrawing" Target="../drawings/vmlDrawing57.v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8.xml"/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9.xml"/><Relationship Id="rId2" Type="http://schemas.openxmlformats.org/officeDocument/2006/relationships/vmlDrawing" Target="../drawings/vmlDrawing59.v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0.xml"/><Relationship Id="rId2" Type="http://schemas.openxmlformats.org/officeDocument/2006/relationships/vmlDrawing" Target="../drawings/vmlDrawing60.v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1.xml"/><Relationship Id="rId2" Type="http://schemas.openxmlformats.org/officeDocument/2006/relationships/vmlDrawing" Target="../drawings/vmlDrawing61.v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2.xml"/><Relationship Id="rId2" Type="http://schemas.openxmlformats.org/officeDocument/2006/relationships/vmlDrawing" Target="../drawings/vmlDrawing62.v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63.xml"/><Relationship Id="rId2" Type="http://schemas.openxmlformats.org/officeDocument/2006/relationships/vmlDrawing" Target="../drawings/vmlDrawing63.v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4.xml"/><Relationship Id="rId2" Type="http://schemas.openxmlformats.org/officeDocument/2006/relationships/vmlDrawing" Target="../drawings/vmlDrawing64.v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5.xml"/><Relationship Id="rId2" Type="http://schemas.openxmlformats.org/officeDocument/2006/relationships/vmlDrawing" Target="../drawings/vmlDrawing65.v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6.xml"/><Relationship Id="rId2" Type="http://schemas.openxmlformats.org/officeDocument/2006/relationships/vmlDrawing" Target="../drawings/vmlDrawing66.v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7.xml"/><Relationship Id="rId2" Type="http://schemas.openxmlformats.org/officeDocument/2006/relationships/vmlDrawing" Target="../drawings/vmlDrawing67.v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8.xml"/><Relationship Id="rId2" Type="http://schemas.openxmlformats.org/officeDocument/2006/relationships/vmlDrawing" Target="../drawings/vmlDrawing68.v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9.xml"/><Relationship Id="rId2" Type="http://schemas.openxmlformats.org/officeDocument/2006/relationships/vmlDrawing" Target="../drawings/vmlDrawing69.v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0.xml"/><Relationship Id="rId2" Type="http://schemas.openxmlformats.org/officeDocument/2006/relationships/vmlDrawing" Target="../drawings/vmlDrawing70.v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1.xml"/><Relationship Id="rId2" Type="http://schemas.openxmlformats.org/officeDocument/2006/relationships/vmlDrawing" Target="../drawings/vmlDrawing71.v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2.xml"/><Relationship Id="rId2" Type="http://schemas.openxmlformats.org/officeDocument/2006/relationships/vmlDrawing" Target="../drawings/vmlDrawing72.vml"/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comments" Target="../comments73.xml"/><Relationship Id="rId2" Type="http://schemas.openxmlformats.org/officeDocument/2006/relationships/vmlDrawing" Target="../drawings/vmlDrawing73.vml"/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comments" Target="../comments74.xml"/><Relationship Id="rId2" Type="http://schemas.openxmlformats.org/officeDocument/2006/relationships/vmlDrawing" Target="../drawings/vmlDrawing74.vml"/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5.xml"/><Relationship Id="rId2" Type="http://schemas.openxmlformats.org/officeDocument/2006/relationships/vmlDrawing" Target="../drawings/vmlDrawing75.vml"/><Relationship Id="rId1" Type="http://schemas.openxmlformats.org/officeDocument/2006/relationships/printerSettings" Target="../printerSettings/printerSettings7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/>
  <dimension ref="A1:R87"/>
  <sheetViews>
    <sheetView tabSelected="1" workbookViewId="0">
      <pane ySplit="8" topLeftCell="A9" activePane="bottomLeft" state="frozen"/>
      <selection activeCell="H5" sqref="H5"/>
      <selection pane="bottomLeft" activeCell="P49" sqref="P49"/>
    </sheetView>
  </sheetViews>
  <sheetFormatPr defaultColWidth="9.140625" defaultRowHeight="15" x14ac:dyDescent="0.25"/>
  <cols>
    <col min="1" max="1" width="13.85546875" style="227" customWidth="1"/>
    <col min="2" max="2" width="9.42578125" style="227" customWidth="1"/>
    <col min="3" max="3" width="10.28515625" style="227" customWidth="1"/>
    <col min="4" max="4" width="22.28515625" style="227" customWidth="1"/>
    <col min="5" max="5" width="15" style="227" customWidth="1"/>
    <col min="6" max="6" width="10.5703125" style="227" customWidth="1"/>
    <col min="7" max="7" width="10.7109375" style="227" customWidth="1"/>
    <col min="8" max="8" width="12.7109375" style="227" customWidth="1"/>
    <col min="9" max="9" width="17.5703125" style="227" customWidth="1"/>
    <col min="10" max="10" width="10.140625" style="227" customWidth="1"/>
    <col min="11" max="11" width="9.7109375" style="227" customWidth="1"/>
    <col min="12" max="12" width="11.28515625" style="227" customWidth="1"/>
    <col min="13" max="13" width="12.5703125" style="227" customWidth="1"/>
    <col min="14" max="15" width="11.85546875" style="227" customWidth="1"/>
    <col min="16" max="16" width="35.140625" style="227" customWidth="1"/>
    <col min="17" max="17" width="13.42578125" style="227" customWidth="1"/>
    <col min="18" max="16384" width="9.140625" style="227"/>
  </cols>
  <sheetData>
    <row r="1" spans="1:18" ht="20.100000000000001" customHeight="1" x14ac:dyDescent="0.25"/>
    <row r="2" spans="1:18" ht="20.100000000000001" customHeight="1" x14ac:dyDescent="0.25">
      <c r="A2" s="880" t="s">
        <v>198</v>
      </c>
      <c r="B2" s="880"/>
      <c r="C2" s="226"/>
    </row>
    <row r="3" spans="1:18" ht="20.100000000000001" customHeight="1" x14ac:dyDescent="0.25">
      <c r="A3" s="881" t="s">
        <v>197</v>
      </c>
      <c r="B3" s="881"/>
      <c r="C3" s="224"/>
    </row>
    <row r="4" spans="1:18" ht="20.100000000000001" customHeight="1" x14ac:dyDescent="0.25">
      <c r="A4" s="882" t="s">
        <v>199</v>
      </c>
      <c r="B4" s="882"/>
      <c r="C4" s="225"/>
    </row>
    <row r="5" spans="1:18" ht="20.100000000000001" customHeight="1" x14ac:dyDescent="0.25">
      <c r="A5" s="883" t="s">
        <v>200</v>
      </c>
      <c r="B5" s="883"/>
      <c r="C5" s="223"/>
    </row>
    <row r="6" spans="1:18" ht="20.100000000000001" customHeight="1" thickBot="1" x14ac:dyDescent="0.3"/>
    <row r="7" spans="1:18" ht="27" customHeight="1" thickBot="1" x14ac:dyDescent="0.3">
      <c r="A7" s="868" t="s">
        <v>115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176</v>
      </c>
      <c r="O7" s="866" t="s">
        <v>183</v>
      </c>
    </row>
    <row r="8" spans="1:18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121</v>
      </c>
      <c r="L8" s="65" t="s">
        <v>122</v>
      </c>
      <c r="M8" s="879"/>
      <c r="N8" s="879"/>
      <c r="O8" s="867"/>
    </row>
    <row r="9" spans="1:18" ht="30" customHeight="1" x14ac:dyDescent="0.25">
      <c r="A9" s="98" t="s">
        <v>171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18" ht="30" customHeight="1" x14ac:dyDescent="0.25">
      <c r="A10" s="102" t="s">
        <v>174</v>
      </c>
      <c r="B10" s="102"/>
      <c r="C10" s="102"/>
      <c r="D10" s="103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18" ht="30" customHeight="1" x14ac:dyDescent="0.25">
      <c r="A11" s="102" t="s">
        <v>173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18" ht="29.25" customHeight="1" x14ac:dyDescent="0.25">
      <c r="A12" s="102" t="s">
        <v>172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18" ht="29.25" customHeight="1" x14ac:dyDescent="0.25">
      <c r="A13" s="24" t="s">
        <v>175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18" ht="30" customHeight="1" x14ac:dyDescent="0.25">
      <c r="A14" s="107" t="s">
        <v>157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18" ht="30" customHeight="1" x14ac:dyDescent="0.25">
      <c r="A15" s="78" t="s">
        <v>158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110"/>
      <c r="M15" s="110"/>
      <c r="N15" s="118"/>
      <c r="O15" s="110"/>
    </row>
    <row r="16" spans="1:18" ht="30" customHeight="1" x14ac:dyDescent="0.25">
      <c r="A16" s="78" t="s">
        <v>168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48" t="s">
        <v>83</v>
      </c>
      <c r="L16" s="112">
        <v>1281500</v>
      </c>
      <c r="M16" s="111">
        <f t="shared" ref="M16:M35" si="0">I16-L16</f>
        <v>-695860.08</v>
      </c>
      <c r="N16" s="110">
        <f t="shared" ref="N16:N27" si="1">L16/K16</f>
        <v>28477.777777777777</v>
      </c>
      <c r="O16" s="110">
        <f>N16*48</f>
        <v>1366933.3333333333</v>
      </c>
      <c r="R16" s="44"/>
    </row>
    <row r="17" spans="1:18" ht="30" customHeight="1" x14ac:dyDescent="0.25">
      <c r="A17" s="78" t="s">
        <v>165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48" t="s">
        <v>83</v>
      </c>
      <c r="L17" s="112">
        <v>1220350</v>
      </c>
      <c r="M17" s="112">
        <f t="shared" si="0"/>
        <v>660772.43999999994</v>
      </c>
      <c r="N17" s="110">
        <f t="shared" si="1"/>
        <v>27118.888888888891</v>
      </c>
      <c r="O17" s="110">
        <f>N17*48</f>
        <v>1301706.6666666667</v>
      </c>
      <c r="R17" s="44"/>
    </row>
    <row r="18" spans="1:18" ht="30" customHeight="1" x14ac:dyDescent="0.25">
      <c r="A18" s="71" t="s">
        <v>134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48" t="s">
        <v>72</v>
      </c>
      <c r="L18" s="112">
        <v>5010</v>
      </c>
      <c r="M18" s="112">
        <f t="shared" si="0"/>
        <v>1570</v>
      </c>
      <c r="N18" s="110">
        <f t="shared" si="1"/>
        <v>556.66666666666663</v>
      </c>
      <c r="O18" s="110">
        <f>N18*12</f>
        <v>6680</v>
      </c>
      <c r="R18" s="40"/>
    </row>
    <row r="19" spans="1:18" ht="30" customHeight="1" x14ac:dyDescent="0.25">
      <c r="A19" s="71" t="s">
        <v>132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48" t="s">
        <v>72</v>
      </c>
      <c r="L19" s="112">
        <v>7181</v>
      </c>
      <c r="M19" s="111">
        <f t="shared" si="0"/>
        <v>-2281</v>
      </c>
      <c r="N19" s="110">
        <f t="shared" si="1"/>
        <v>797.88888888888891</v>
      </c>
      <c r="O19" s="110">
        <f>N19*12</f>
        <v>9574.6666666666679</v>
      </c>
      <c r="R19" s="40"/>
    </row>
    <row r="20" spans="1:18" ht="30" customHeight="1" x14ac:dyDescent="0.25">
      <c r="A20" s="71" t="s">
        <v>133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48" t="s">
        <v>72</v>
      </c>
      <c r="L20" s="112">
        <v>16931</v>
      </c>
      <c r="M20" s="112">
        <f t="shared" si="0"/>
        <v>12369</v>
      </c>
      <c r="N20" s="110">
        <f t="shared" si="1"/>
        <v>1881.2222222222222</v>
      </c>
      <c r="O20" s="110">
        <f>N20*12</f>
        <v>22574.666666666664</v>
      </c>
      <c r="R20" s="40"/>
    </row>
    <row r="21" spans="1:18" ht="30" customHeight="1" x14ac:dyDescent="0.25">
      <c r="A21" s="78" t="s">
        <v>163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70</v>
      </c>
      <c r="L21" s="112">
        <v>133144.35</v>
      </c>
      <c r="M21" s="112">
        <f t="shared" si="0"/>
        <v>80527.649999999994</v>
      </c>
      <c r="N21" s="110">
        <f t="shared" si="1"/>
        <v>3096.3802325581396</v>
      </c>
      <c r="O21" s="110">
        <f>N21*48</f>
        <v>148626.25116279069</v>
      </c>
    </row>
    <row r="22" spans="1:18" ht="30" customHeight="1" x14ac:dyDescent="0.25">
      <c r="A22" s="71" t="s">
        <v>539</v>
      </c>
      <c r="B22" s="85">
        <v>42856</v>
      </c>
      <c r="C22" s="85"/>
      <c r="D22" s="79" t="s">
        <v>27</v>
      </c>
      <c r="E22" s="80" t="s">
        <v>95</v>
      </c>
      <c r="F22" s="78">
        <v>41527</v>
      </c>
      <c r="G22" s="78">
        <v>42988</v>
      </c>
      <c r="H22" s="71" t="s">
        <v>4</v>
      </c>
      <c r="I22" s="83">
        <v>600000</v>
      </c>
      <c r="J22" s="3">
        <v>41557</v>
      </c>
      <c r="K22" s="48" t="s">
        <v>84</v>
      </c>
      <c r="L22" s="112">
        <v>415572</v>
      </c>
      <c r="M22" s="111">
        <f t="shared" si="0"/>
        <v>184428</v>
      </c>
      <c r="N22" s="110">
        <f t="shared" si="1"/>
        <v>10135.90243902439</v>
      </c>
      <c r="O22" s="110">
        <f>N22*48</f>
        <v>486523.31707317074</v>
      </c>
    </row>
    <row r="23" spans="1:18" ht="30" customHeight="1" x14ac:dyDescent="0.25">
      <c r="A23" s="71" t="s">
        <v>164</v>
      </c>
      <c r="B23" s="86"/>
      <c r="C23" s="86"/>
      <c r="D23" s="79" t="s">
        <v>28</v>
      </c>
      <c r="E23" s="80" t="s">
        <v>96</v>
      </c>
      <c r="F23" s="78">
        <v>41578</v>
      </c>
      <c r="G23" s="78">
        <v>43039</v>
      </c>
      <c r="H23" s="71" t="s">
        <v>4</v>
      </c>
      <c r="I23" s="82">
        <v>6000000</v>
      </c>
      <c r="J23" s="3">
        <v>41608</v>
      </c>
      <c r="K23" s="48" t="s">
        <v>85</v>
      </c>
      <c r="L23" s="112">
        <v>205760</v>
      </c>
      <c r="M23" s="112">
        <f t="shared" si="0"/>
        <v>5794240</v>
      </c>
      <c r="N23" s="110">
        <f t="shared" si="1"/>
        <v>5275.8974358974356</v>
      </c>
      <c r="O23" s="110">
        <f>N23*48</f>
        <v>253243.07692307691</v>
      </c>
    </row>
    <row r="24" spans="1:18" ht="30" customHeight="1" x14ac:dyDescent="0.25">
      <c r="A24" s="71" t="s">
        <v>146</v>
      </c>
      <c r="B24" s="71"/>
      <c r="C24" s="71"/>
      <c r="D24" s="79" t="s">
        <v>194</v>
      </c>
      <c r="E24" s="80" t="s">
        <v>97</v>
      </c>
      <c r="F24" s="78">
        <v>42340</v>
      </c>
      <c r="G24" s="78">
        <v>43071</v>
      </c>
      <c r="H24" s="71" t="s">
        <v>36</v>
      </c>
      <c r="I24" s="83">
        <v>19999</v>
      </c>
      <c r="J24" s="3">
        <v>42371</v>
      </c>
      <c r="K24" s="48" t="s">
        <v>79</v>
      </c>
      <c r="L24" s="112">
        <v>19060</v>
      </c>
      <c r="M24" s="113">
        <f t="shared" si="0"/>
        <v>939</v>
      </c>
      <c r="N24" s="110">
        <f t="shared" si="1"/>
        <v>1361.4285714285713</v>
      </c>
      <c r="O24" s="110">
        <f>N24*24</f>
        <v>32674.28571428571</v>
      </c>
    </row>
    <row r="25" spans="1:18" ht="30" customHeight="1" x14ac:dyDescent="0.25">
      <c r="A25" s="78" t="s">
        <v>161</v>
      </c>
      <c r="B25" s="78">
        <v>42948</v>
      </c>
      <c r="C25" s="78"/>
      <c r="D25" s="79" t="s">
        <v>17</v>
      </c>
      <c r="E25" s="80" t="s">
        <v>16</v>
      </c>
      <c r="F25" s="78">
        <v>41675</v>
      </c>
      <c r="G25" s="78">
        <v>43100</v>
      </c>
      <c r="H25" s="78">
        <v>43100</v>
      </c>
      <c r="I25" s="82">
        <v>942000</v>
      </c>
      <c r="J25" s="3">
        <v>41703</v>
      </c>
      <c r="K25" s="48" t="s">
        <v>519</v>
      </c>
      <c r="L25" s="112">
        <v>1209927.6599999999</v>
      </c>
      <c r="M25" s="111">
        <f t="shared" si="0"/>
        <v>-267927.65999999992</v>
      </c>
      <c r="N25" s="110">
        <f t="shared" si="1"/>
        <v>33609.101666666662</v>
      </c>
      <c r="O25" s="120">
        <f>N25*46</f>
        <v>1546018.6766666665</v>
      </c>
    </row>
    <row r="26" spans="1:18" ht="30" customHeight="1" x14ac:dyDescent="0.25">
      <c r="A26" s="78" t="s">
        <v>162</v>
      </c>
      <c r="B26" s="78">
        <v>42948</v>
      </c>
      <c r="C26" s="78"/>
      <c r="D26" s="79" t="s">
        <v>18</v>
      </c>
      <c r="E26" s="80" t="s">
        <v>20</v>
      </c>
      <c r="F26" s="78">
        <v>41686</v>
      </c>
      <c r="G26" s="78">
        <v>43100</v>
      </c>
      <c r="H26" s="87">
        <v>43100</v>
      </c>
      <c r="I26" s="83">
        <v>3922000</v>
      </c>
      <c r="J26" s="3">
        <v>41714</v>
      </c>
      <c r="K26" s="48" t="s">
        <v>496</v>
      </c>
      <c r="L26" s="112">
        <v>2475885.2999999998</v>
      </c>
      <c r="M26" s="112">
        <f t="shared" si="0"/>
        <v>1446114.7000000002</v>
      </c>
      <c r="N26" s="110">
        <f t="shared" si="1"/>
        <v>70739.58</v>
      </c>
      <c r="O26" s="120">
        <f>N26*45</f>
        <v>3183281.1</v>
      </c>
    </row>
    <row r="27" spans="1:18" ht="30" customHeight="1" x14ac:dyDescent="0.25">
      <c r="A27" s="71" t="s">
        <v>141</v>
      </c>
      <c r="B27" s="78">
        <v>42767</v>
      </c>
      <c r="C27" s="78"/>
      <c r="D27" s="79" t="s">
        <v>42</v>
      </c>
      <c r="E27" s="80" t="s">
        <v>98</v>
      </c>
      <c r="F27" s="78">
        <v>42438</v>
      </c>
      <c r="G27" s="78">
        <v>43100</v>
      </c>
      <c r="H27" s="78">
        <v>43100</v>
      </c>
      <c r="I27" s="83">
        <v>19900</v>
      </c>
      <c r="J27" s="3">
        <v>42469</v>
      </c>
      <c r="K27" s="48" t="s">
        <v>74</v>
      </c>
      <c r="L27" s="112">
        <v>13105</v>
      </c>
      <c r="M27" s="112">
        <f t="shared" si="0"/>
        <v>6795</v>
      </c>
      <c r="N27" s="119">
        <f t="shared" si="1"/>
        <v>1310.5</v>
      </c>
      <c r="O27" s="120">
        <v>13105</v>
      </c>
    </row>
    <row r="28" spans="1:18" ht="30" customHeight="1" x14ac:dyDescent="0.25">
      <c r="A28" s="31" t="s">
        <v>143</v>
      </c>
      <c r="B28" s="31"/>
      <c r="C28" s="31"/>
      <c r="D28" s="66" t="s">
        <v>195</v>
      </c>
      <c r="E28" s="70" t="s">
        <v>99</v>
      </c>
      <c r="F28" s="32">
        <v>42409</v>
      </c>
      <c r="G28" s="32">
        <v>43140</v>
      </c>
      <c r="H28" s="63" t="s">
        <v>36</v>
      </c>
      <c r="I28" s="33">
        <v>19990</v>
      </c>
      <c r="J28" s="3">
        <v>42438</v>
      </c>
      <c r="K28" s="48" t="s">
        <v>75</v>
      </c>
      <c r="L28" s="112">
        <v>8208</v>
      </c>
      <c r="M28" s="113">
        <f t="shared" si="0"/>
        <v>11782</v>
      </c>
      <c r="N28" s="119" t="s">
        <v>422</v>
      </c>
      <c r="O28" s="110">
        <f>N28*24</f>
        <v>17904</v>
      </c>
    </row>
    <row r="29" spans="1:18" ht="30" customHeight="1" x14ac:dyDescent="0.25">
      <c r="A29" s="88" t="s">
        <v>145</v>
      </c>
      <c r="B29" s="89"/>
      <c r="C29" s="89"/>
      <c r="D29" s="66" t="s">
        <v>44</v>
      </c>
      <c r="E29" s="70" t="s">
        <v>100</v>
      </c>
      <c r="F29" s="32">
        <v>42409</v>
      </c>
      <c r="G29" s="32">
        <v>43140</v>
      </c>
      <c r="H29" s="31" t="s">
        <v>36</v>
      </c>
      <c r="I29" s="33">
        <v>3500</v>
      </c>
      <c r="J29" s="3">
        <v>42438</v>
      </c>
      <c r="K29" s="48" t="s">
        <v>75</v>
      </c>
      <c r="L29" s="112">
        <v>222</v>
      </c>
      <c r="M29" s="113">
        <f t="shared" si="0"/>
        <v>3278</v>
      </c>
      <c r="N29" s="119" t="s">
        <v>76</v>
      </c>
      <c r="O29" s="110">
        <f>N29*24</f>
        <v>480</v>
      </c>
    </row>
    <row r="30" spans="1:18" ht="30" customHeight="1" x14ac:dyDescent="0.25">
      <c r="A30" s="90" t="s">
        <v>160</v>
      </c>
      <c r="B30" s="91"/>
      <c r="C30" s="91"/>
      <c r="D30" s="66" t="s">
        <v>9</v>
      </c>
      <c r="E30" s="70" t="s">
        <v>101</v>
      </c>
      <c r="F30" s="32">
        <v>41775</v>
      </c>
      <c r="G30" s="32">
        <v>43236</v>
      </c>
      <c r="H30" s="31" t="s">
        <v>4</v>
      </c>
      <c r="I30" s="33">
        <v>519296</v>
      </c>
      <c r="J30" s="3">
        <v>41806</v>
      </c>
      <c r="K30" s="48" t="s">
        <v>68</v>
      </c>
      <c r="L30" s="123">
        <v>503576</v>
      </c>
      <c r="M30" s="114">
        <f t="shared" si="0"/>
        <v>15720</v>
      </c>
      <c r="N30" s="110">
        <f t="shared" ref="N30:N35" si="2">L30/K30</f>
        <v>15259.878787878788</v>
      </c>
      <c r="O30" s="110">
        <f>N30*48</f>
        <v>732474.18181818188</v>
      </c>
      <c r="P30" s="64"/>
    </row>
    <row r="31" spans="1:18" ht="30" customHeight="1" x14ac:dyDescent="0.25">
      <c r="A31" s="88" t="s">
        <v>135</v>
      </c>
      <c r="B31" s="89"/>
      <c r="C31" s="89"/>
      <c r="D31" s="66" t="s">
        <v>35</v>
      </c>
      <c r="E31" s="70" t="s">
        <v>180</v>
      </c>
      <c r="F31" s="32">
        <v>42513</v>
      </c>
      <c r="G31" s="32">
        <v>43243</v>
      </c>
      <c r="H31" s="31" t="s">
        <v>36</v>
      </c>
      <c r="I31" s="33">
        <v>19900</v>
      </c>
      <c r="J31" s="3">
        <v>42544</v>
      </c>
      <c r="K31" s="48" t="s">
        <v>73</v>
      </c>
      <c r="L31" s="112">
        <v>20302</v>
      </c>
      <c r="M31" s="111">
        <f t="shared" si="0"/>
        <v>-402</v>
      </c>
      <c r="N31" s="119">
        <f t="shared" si="2"/>
        <v>2537.75</v>
      </c>
      <c r="O31" s="110">
        <f>N31*24</f>
        <v>60906</v>
      </c>
    </row>
    <row r="32" spans="1:18" ht="30" customHeight="1" x14ac:dyDescent="0.25">
      <c r="A32" s="32" t="s">
        <v>159</v>
      </c>
      <c r="B32" s="32"/>
      <c r="C32" s="32"/>
      <c r="D32" s="66" t="s">
        <v>8</v>
      </c>
      <c r="E32" s="70" t="s">
        <v>102</v>
      </c>
      <c r="F32" s="32">
        <v>41870</v>
      </c>
      <c r="G32" s="32">
        <v>43331</v>
      </c>
      <c r="H32" s="31" t="s">
        <v>4</v>
      </c>
      <c r="I32" s="33">
        <v>248500</v>
      </c>
      <c r="J32" s="3">
        <v>41901</v>
      </c>
      <c r="K32" s="48" t="s">
        <v>67</v>
      </c>
      <c r="L32" s="123">
        <v>224530.77</v>
      </c>
      <c r="M32" s="112">
        <f t="shared" si="0"/>
        <v>23969.23000000001</v>
      </c>
      <c r="N32" s="110">
        <f t="shared" si="2"/>
        <v>7484.3589999999995</v>
      </c>
      <c r="O32" s="110">
        <f>N32*48</f>
        <v>359249.23199999996</v>
      </c>
    </row>
    <row r="33" spans="1:15" ht="30" customHeight="1" x14ac:dyDescent="0.25">
      <c r="A33" s="92" t="s">
        <v>153</v>
      </c>
      <c r="B33" s="93"/>
      <c r="C33" s="93"/>
      <c r="D33" s="68" t="s">
        <v>50</v>
      </c>
      <c r="E33" s="69" t="s">
        <v>103</v>
      </c>
      <c r="F33" s="25">
        <v>42013</v>
      </c>
      <c r="G33" s="25">
        <v>43474</v>
      </c>
      <c r="H33" s="25" t="s">
        <v>4</v>
      </c>
      <c r="I33" s="26">
        <v>8550</v>
      </c>
      <c r="J33" s="3">
        <v>42044</v>
      </c>
      <c r="K33" s="48" t="s">
        <v>82</v>
      </c>
      <c r="L33" s="112">
        <v>13224</v>
      </c>
      <c r="M33" s="111">
        <f t="shared" si="0"/>
        <v>-4674</v>
      </c>
      <c r="N33" s="119">
        <f t="shared" si="2"/>
        <v>528.96</v>
      </c>
      <c r="O33" s="110">
        <f>N33*48</f>
        <v>25390.080000000002</v>
      </c>
    </row>
    <row r="34" spans="1:15" ht="30" customHeight="1" x14ac:dyDescent="0.25">
      <c r="A34" s="92" t="s">
        <v>154</v>
      </c>
      <c r="B34" s="93"/>
      <c r="C34" s="93"/>
      <c r="D34" s="68" t="s">
        <v>51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30000</v>
      </c>
      <c r="J34" s="3">
        <v>42044</v>
      </c>
      <c r="K34" s="48" t="s">
        <v>82</v>
      </c>
      <c r="L34" s="112">
        <v>11314</v>
      </c>
      <c r="M34" s="112">
        <f t="shared" si="0"/>
        <v>18686</v>
      </c>
      <c r="N34" s="119">
        <f t="shared" si="2"/>
        <v>452.56</v>
      </c>
      <c r="O34" s="110">
        <f>N34*48</f>
        <v>21722.880000000001</v>
      </c>
    </row>
    <row r="35" spans="1:15" ht="30" customHeight="1" x14ac:dyDescent="0.25">
      <c r="A35" s="25" t="s">
        <v>155</v>
      </c>
      <c r="B35" s="25"/>
      <c r="C35" s="25"/>
      <c r="D35" s="68" t="s">
        <v>129</v>
      </c>
      <c r="E35" s="69" t="s">
        <v>103</v>
      </c>
      <c r="F35" s="25">
        <v>42013</v>
      </c>
      <c r="G35" s="25">
        <v>43474</v>
      </c>
      <c r="H35" s="25" t="s">
        <v>4</v>
      </c>
      <c r="I35" s="26"/>
      <c r="J35" s="3">
        <v>42044</v>
      </c>
      <c r="K35" s="48" t="s">
        <v>82</v>
      </c>
      <c r="L35" s="112">
        <v>16303</v>
      </c>
      <c r="M35" s="111">
        <f t="shared" si="0"/>
        <v>-16303</v>
      </c>
      <c r="N35" s="119">
        <f t="shared" si="2"/>
        <v>652.12</v>
      </c>
      <c r="O35" s="110">
        <f>N35*48</f>
        <v>31301.760000000002</v>
      </c>
    </row>
    <row r="36" spans="1:15" ht="30" customHeight="1" x14ac:dyDescent="0.25">
      <c r="A36" s="25" t="s">
        <v>156</v>
      </c>
      <c r="B36" s="25"/>
      <c r="C36" s="25"/>
      <c r="D36" s="68" t="s">
        <v>196</v>
      </c>
      <c r="E36" s="69" t="s">
        <v>104</v>
      </c>
      <c r="F36" s="25">
        <v>42058</v>
      </c>
      <c r="G36" s="25">
        <v>43519</v>
      </c>
      <c r="H36" s="25" t="s">
        <v>4</v>
      </c>
      <c r="I36" s="26">
        <v>10708492</v>
      </c>
      <c r="J36" s="25">
        <v>42086</v>
      </c>
      <c r="K36" s="237" t="s">
        <v>81</v>
      </c>
      <c r="L36" s="240"/>
      <c r="M36" s="240"/>
      <c r="N36" s="241"/>
      <c r="O36" s="240"/>
    </row>
    <row r="37" spans="1:15" ht="30" customHeight="1" x14ac:dyDescent="0.25">
      <c r="A37" s="25" t="s">
        <v>152</v>
      </c>
      <c r="B37" s="25"/>
      <c r="C37" s="25"/>
      <c r="D37" s="68" t="s">
        <v>7</v>
      </c>
      <c r="E37" s="69" t="s">
        <v>182</v>
      </c>
      <c r="F37" s="25">
        <v>42137</v>
      </c>
      <c r="G37" s="25">
        <v>43598</v>
      </c>
      <c r="H37" s="25" t="s">
        <v>4</v>
      </c>
      <c r="I37" s="26">
        <v>419996</v>
      </c>
      <c r="J37" s="3">
        <v>42168</v>
      </c>
      <c r="K37" s="48" t="s">
        <v>66</v>
      </c>
      <c r="L37" s="112">
        <v>302565</v>
      </c>
      <c r="M37" s="112">
        <f t="shared" ref="M37:M42" si="3">I37-L37</f>
        <v>117431</v>
      </c>
      <c r="N37" s="110">
        <f t="shared" ref="N37:N42" si="4">L37/K37</f>
        <v>14407.857142857143</v>
      </c>
      <c r="O37" s="110">
        <f t="shared" ref="O37:O42" si="5">N37*48</f>
        <v>691577.14285714284</v>
      </c>
    </row>
    <row r="38" spans="1:15" ht="30" customHeight="1" x14ac:dyDescent="0.25">
      <c r="A38" s="24" t="s">
        <v>151</v>
      </c>
      <c r="B38" s="24"/>
      <c r="C38" s="24"/>
      <c r="D38" s="68" t="s">
        <v>48</v>
      </c>
      <c r="E38" s="69" t="s">
        <v>105</v>
      </c>
      <c r="F38" s="25">
        <v>42150</v>
      </c>
      <c r="G38" s="25">
        <v>43611</v>
      </c>
      <c r="H38" s="24" t="s">
        <v>4</v>
      </c>
      <c r="I38" s="26">
        <v>19800</v>
      </c>
      <c r="J38" s="3">
        <v>42181</v>
      </c>
      <c r="K38" s="48" t="s">
        <v>76</v>
      </c>
      <c r="L38" s="112">
        <v>9105</v>
      </c>
      <c r="M38" s="112">
        <f t="shared" si="3"/>
        <v>10695</v>
      </c>
      <c r="N38" s="119">
        <f t="shared" si="4"/>
        <v>455.25</v>
      </c>
      <c r="O38" s="110">
        <f t="shared" si="5"/>
        <v>21852</v>
      </c>
    </row>
    <row r="39" spans="1:15" ht="30" customHeight="1" x14ac:dyDescent="0.25">
      <c r="A39" s="25" t="s">
        <v>149</v>
      </c>
      <c r="B39" s="25"/>
      <c r="C39" s="25"/>
      <c r="D39" s="68" t="s">
        <v>10</v>
      </c>
      <c r="E39" s="69" t="s">
        <v>107</v>
      </c>
      <c r="F39" s="25">
        <v>42259</v>
      </c>
      <c r="G39" s="25">
        <v>43720</v>
      </c>
      <c r="H39" s="24" t="s">
        <v>4</v>
      </c>
      <c r="I39" s="94">
        <v>282000</v>
      </c>
      <c r="J39" s="3">
        <v>42289</v>
      </c>
      <c r="K39" s="48" t="s">
        <v>65</v>
      </c>
      <c r="L39" s="112">
        <v>92696</v>
      </c>
      <c r="M39" s="112">
        <f t="shared" si="3"/>
        <v>189304</v>
      </c>
      <c r="N39" s="121">
        <f t="shared" si="4"/>
        <v>5452.7058823529414</v>
      </c>
      <c r="O39" s="110">
        <f t="shared" si="5"/>
        <v>261729.8823529412</v>
      </c>
    </row>
    <row r="40" spans="1:15" ht="30" customHeight="1" x14ac:dyDescent="0.25">
      <c r="A40" s="92" t="s">
        <v>148</v>
      </c>
      <c r="B40" s="93"/>
      <c r="C40" s="93"/>
      <c r="D40" s="68" t="s">
        <v>6</v>
      </c>
      <c r="E40" s="69" t="s">
        <v>106</v>
      </c>
      <c r="F40" s="25">
        <v>42259</v>
      </c>
      <c r="G40" s="25">
        <v>43720</v>
      </c>
      <c r="H40" s="24" t="s">
        <v>4</v>
      </c>
      <c r="I40" s="26">
        <v>53600</v>
      </c>
      <c r="J40" s="3">
        <v>42289</v>
      </c>
      <c r="K40" s="48" t="s">
        <v>65</v>
      </c>
      <c r="L40" s="123">
        <v>30112</v>
      </c>
      <c r="M40" s="114">
        <f t="shared" si="3"/>
        <v>23488</v>
      </c>
      <c r="N40" s="110">
        <f t="shared" si="4"/>
        <v>1771.2941176470588</v>
      </c>
      <c r="O40" s="110">
        <f t="shared" si="5"/>
        <v>85022.117647058825</v>
      </c>
    </row>
    <row r="41" spans="1:15" ht="30" customHeight="1" x14ac:dyDescent="0.25">
      <c r="A41" s="92" t="s">
        <v>150</v>
      </c>
      <c r="B41" s="93"/>
      <c r="C41" s="93"/>
      <c r="D41" s="68" t="s">
        <v>47</v>
      </c>
      <c r="E41" s="69" t="s">
        <v>108</v>
      </c>
      <c r="F41" s="25">
        <v>42259</v>
      </c>
      <c r="G41" s="25">
        <v>43720</v>
      </c>
      <c r="H41" s="24" t="s">
        <v>4</v>
      </c>
      <c r="I41" s="26">
        <v>1599996</v>
      </c>
      <c r="J41" s="3">
        <v>42289</v>
      </c>
      <c r="K41" s="48" t="s">
        <v>65</v>
      </c>
      <c r="L41" s="112">
        <v>662712</v>
      </c>
      <c r="M41" s="114">
        <f t="shared" si="3"/>
        <v>937284</v>
      </c>
      <c r="N41" s="119">
        <f t="shared" si="4"/>
        <v>38983.058823529413</v>
      </c>
      <c r="O41" s="110">
        <f t="shared" si="5"/>
        <v>1871186.8235294118</v>
      </c>
    </row>
    <row r="42" spans="1:15" ht="30" customHeight="1" x14ac:dyDescent="0.25">
      <c r="A42" s="25" t="s">
        <v>147</v>
      </c>
      <c r="B42" s="25"/>
      <c r="C42" s="25"/>
      <c r="D42" s="68" t="s">
        <v>184</v>
      </c>
      <c r="E42" s="69" t="s">
        <v>109</v>
      </c>
      <c r="F42" s="25">
        <v>42259</v>
      </c>
      <c r="G42" s="25">
        <v>43720</v>
      </c>
      <c r="H42" s="24" t="s">
        <v>4</v>
      </c>
      <c r="I42" s="26">
        <v>868400</v>
      </c>
      <c r="J42" s="74">
        <v>42289</v>
      </c>
      <c r="K42" s="75" t="s">
        <v>65</v>
      </c>
      <c r="L42" s="112">
        <v>311906</v>
      </c>
      <c r="M42" s="112">
        <f t="shared" si="3"/>
        <v>556494</v>
      </c>
      <c r="N42" s="110">
        <f t="shared" si="4"/>
        <v>18347.411764705881</v>
      </c>
      <c r="O42" s="110">
        <f t="shared" si="5"/>
        <v>880675.76470588229</v>
      </c>
    </row>
    <row r="43" spans="1:15" ht="30" customHeight="1" x14ac:dyDescent="0.25">
      <c r="A43" s="25" t="s">
        <v>144</v>
      </c>
      <c r="B43" s="25"/>
      <c r="C43" s="25"/>
      <c r="D43" s="68" t="s">
        <v>185</v>
      </c>
      <c r="E43" s="69" t="s">
        <v>111</v>
      </c>
      <c r="F43" s="25">
        <v>42389</v>
      </c>
      <c r="G43" s="25">
        <v>43850</v>
      </c>
      <c r="H43" s="24" t="s">
        <v>4</v>
      </c>
      <c r="I43" s="26">
        <v>358800</v>
      </c>
      <c r="J43" s="3">
        <v>42420</v>
      </c>
      <c r="K43" s="48">
        <v>13</v>
      </c>
      <c r="L43" s="123">
        <v>180154</v>
      </c>
      <c r="M43" s="112">
        <f>I43-L43</f>
        <v>178646</v>
      </c>
      <c r="N43" s="110">
        <f>L43/K43</f>
        <v>13858</v>
      </c>
      <c r="O43" s="110">
        <f>N43*48</f>
        <v>665184</v>
      </c>
    </row>
    <row r="44" spans="1:15" ht="30" customHeight="1" x14ac:dyDescent="0.25">
      <c r="A44" s="24" t="s">
        <v>137</v>
      </c>
      <c r="B44" s="24"/>
      <c r="C44" s="24"/>
      <c r="D44" s="68" t="s">
        <v>38</v>
      </c>
      <c r="E44" s="69" t="s">
        <v>112</v>
      </c>
      <c r="F44" s="25">
        <v>42440</v>
      </c>
      <c r="G44" s="25">
        <v>43901</v>
      </c>
      <c r="H44" s="24" t="s">
        <v>4</v>
      </c>
      <c r="I44" s="26">
        <v>67354.070000000007</v>
      </c>
      <c r="J44" s="74">
        <v>42471</v>
      </c>
      <c r="K44" s="75" t="s">
        <v>74</v>
      </c>
      <c r="L44" s="123">
        <v>9422.5</v>
      </c>
      <c r="M44" s="112">
        <f>I44-L44</f>
        <v>57931.570000000007</v>
      </c>
      <c r="N44" s="110">
        <f>L44/K44</f>
        <v>942.25</v>
      </c>
      <c r="O44" s="110">
        <f>N44*48</f>
        <v>45228</v>
      </c>
    </row>
    <row r="45" spans="1:15" ht="30" customHeight="1" x14ac:dyDescent="0.25">
      <c r="A45" s="24" t="s">
        <v>140</v>
      </c>
      <c r="B45" s="24"/>
      <c r="C45" s="24"/>
      <c r="D45" s="68" t="s">
        <v>186</v>
      </c>
      <c r="E45" s="69" t="s">
        <v>112</v>
      </c>
      <c r="F45" s="25">
        <v>42440</v>
      </c>
      <c r="G45" s="25">
        <v>43901</v>
      </c>
      <c r="H45" s="24" t="s">
        <v>4</v>
      </c>
      <c r="I45" s="26">
        <v>67114</v>
      </c>
      <c r="J45" s="3">
        <v>42471</v>
      </c>
      <c r="K45" s="48" t="s">
        <v>74</v>
      </c>
      <c r="L45" s="112">
        <v>660</v>
      </c>
      <c r="M45" s="112">
        <f>I45-L45</f>
        <v>66454</v>
      </c>
      <c r="N45" s="119">
        <f>L45/K45</f>
        <v>66</v>
      </c>
      <c r="O45" s="110">
        <f>N45*48</f>
        <v>3168</v>
      </c>
    </row>
    <row r="46" spans="1:15" ht="30" customHeight="1" x14ac:dyDescent="0.25">
      <c r="A46" s="24" t="s">
        <v>138</v>
      </c>
      <c r="B46" s="24"/>
      <c r="C46" s="24"/>
      <c r="D46" s="68" t="s">
        <v>39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67352</v>
      </c>
      <c r="J46" s="3">
        <v>42471</v>
      </c>
      <c r="K46" s="48" t="s">
        <v>74</v>
      </c>
      <c r="L46" s="116"/>
      <c r="M46" s="116"/>
      <c r="N46" s="119"/>
      <c r="O46" s="116"/>
    </row>
    <row r="47" spans="1:15" ht="30" customHeight="1" x14ac:dyDescent="0.25">
      <c r="A47" s="24" t="s">
        <v>136</v>
      </c>
      <c r="B47" s="24"/>
      <c r="C47" s="24"/>
      <c r="D47" s="68" t="s">
        <v>37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115272.71</v>
      </c>
      <c r="J47" s="3">
        <v>42471</v>
      </c>
      <c r="K47" s="48" t="s">
        <v>74</v>
      </c>
      <c r="L47" s="112">
        <v>8110</v>
      </c>
      <c r="M47" s="112">
        <f>I47-L47</f>
        <v>107162.71</v>
      </c>
      <c r="N47" s="119">
        <f>L47/K47</f>
        <v>811</v>
      </c>
      <c r="O47" s="110">
        <f>N47*48</f>
        <v>38928</v>
      </c>
    </row>
    <row r="48" spans="1:15" ht="30" customHeight="1" x14ac:dyDescent="0.25">
      <c r="A48" s="24" t="s">
        <v>139</v>
      </c>
      <c r="B48" s="24"/>
      <c r="C48" s="24"/>
      <c r="D48" s="68" t="s">
        <v>40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67140</v>
      </c>
      <c r="J48" s="3">
        <v>42471</v>
      </c>
      <c r="K48" s="48" t="s">
        <v>74</v>
      </c>
      <c r="L48" s="112">
        <v>920</v>
      </c>
      <c r="M48" s="112">
        <f>I48-L48</f>
        <v>66220</v>
      </c>
      <c r="N48" s="119">
        <f>L48/K48</f>
        <v>92</v>
      </c>
      <c r="O48" s="110">
        <f>N48*48</f>
        <v>4416</v>
      </c>
    </row>
    <row r="49" spans="1:18" ht="30" customHeight="1" x14ac:dyDescent="0.25">
      <c r="A49" s="25" t="s">
        <v>169</v>
      </c>
      <c r="B49" s="25"/>
      <c r="C49" s="25"/>
      <c r="D49" s="68" t="s">
        <v>24</v>
      </c>
      <c r="E49" s="69" t="s">
        <v>177</v>
      </c>
      <c r="F49" s="25">
        <v>42545</v>
      </c>
      <c r="G49" s="25">
        <v>44006</v>
      </c>
      <c r="H49" s="24" t="s">
        <v>4</v>
      </c>
      <c r="I49" s="26">
        <v>30000000</v>
      </c>
      <c r="J49" s="3">
        <v>42575</v>
      </c>
      <c r="K49" s="48">
        <v>7</v>
      </c>
      <c r="L49" s="115">
        <v>3097000</v>
      </c>
      <c r="M49" s="112">
        <f>I49-L49</f>
        <v>26903000</v>
      </c>
      <c r="N49" s="119">
        <f>L49/K49</f>
        <v>442428.57142857142</v>
      </c>
      <c r="O49" s="110">
        <f>N49*48</f>
        <v>21236571.428571429</v>
      </c>
      <c r="P49" s="669" t="s">
        <v>738</v>
      </c>
    </row>
    <row r="50" spans="1:18" ht="30" customHeight="1" x14ac:dyDescent="0.25">
      <c r="A50" s="25" t="s">
        <v>170</v>
      </c>
      <c r="B50" s="25"/>
      <c r="C50" s="25"/>
      <c r="D50" s="68" t="s">
        <v>30</v>
      </c>
      <c r="E50" s="69" t="s">
        <v>181</v>
      </c>
      <c r="F50" s="25">
        <v>42664</v>
      </c>
      <c r="G50" s="25">
        <v>44125</v>
      </c>
      <c r="H50" s="24" t="s">
        <v>4</v>
      </c>
      <c r="I50" s="26">
        <v>91949</v>
      </c>
      <c r="J50" s="74">
        <v>42695</v>
      </c>
      <c r="K50" s="75" t="s">
        <v>71</v>
      </c>
      <c r="L50" s="123">
        <v>9403.9</v>
      </c>
      <c r="M50" s="112">
        <f>I50-L50</f>
        <v>82545.100000000006</v>
      </c>
      <c r="N50" s="119">
        <f>L50/K50</f>
        <v>2350.9749999999999</v>
      </c>
      <c r="O50" s="110">
        <f>N50*48</f>
        <v>112846.79999999999</v>
      </c>
      <c r="P50" s="76"/>
      <c r="Q50" s="77"/>
      <c r="R50" s="77"/>
    </row>
    <row r="51" spans="1:18" ht="30" customHeight="1" x14ac:dyDescent="0.25">
      <c r="A51" s="24" t="s">
        <v>142</v>
      </c>
      <c r="B51" s="95"/>
      <c r="C51" s="95"/>
      <c r="D51" s="68" t="s">
        <v>60</v>
      </c>
      <c r="E51" s="69" t="s">
        <v>113</v>
      </c>
      <c r="F51" s="25">
        <v>41883</v>
      </c>
      <c r="G51" s="24"/>
      <c r="H51" s="24"/>
      <c r="I51" s="26" t="s">
        <v>61</v>
      </c>
      <c r="J51" s="3">
        <v>41913</v>
      </c>
      <c r="K51" s="48" t="s">
        <v>86</v>
      </c>
      <c r="L51" s="112">
        <v>344.4</v>
      </c>
      <c r="M51" s="112"/>
      <c r="N51" s="118"/>
      <c r="O51" s="110"/>
    </row>
    <row r="52" spans="1:18" ht="30" customHeight="1" x14ac:dyDescent="0.25"/>
    <row r="53" spans="1:18" ht="30" customHeight="1" x14ac:dyDescent="0.25"/>
    <row r="54" spans="1:18" ht="20.100000000000001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</row>
    <row r="55" spans="1:18" ht="20.100000000000001" customHeight="1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</row>
    <row r="56" spans="1:18" x14ac:dyDescent="0.25">
      <c r="A56" s="39"/>
      <c r="B56" s="39"/>
      <c r="C56" s="39"/>
      <c r="D56" s="40"/>
      <c r="E56" s="40"/>
      <c r="F56" s="39"/>
      <c r="G56" s="39"/>
      <c r="H56" s="40"/>
      <c r="I56" s="41"/>
      <c r="J56" s="39"/>
      <c r="K56" s="39"/>
      <c r="L56" s="42"/>
      <c r="M56" s="43"/>
      <c r="N56" s="44"/>
      <c r="O56" s="44"/>
    </row>
    <row r="57" spans="1:18" x14ac:dyDescent="0.25">
      <c r="A57" s="39"/>
      <c r="B57" s="39"/>
      <c r="C57" s="39"/>
      <c r="D57" s="40"/>
      <c r="E57" s="40"/>
      <c r="F57" s="39"/>
      <c r="G57" s="45"/>
      <c r="H57" s="40"/>
      <c r="I57" s="41"/>
      <c r="J57" s="39"/>
      <c r="K57" s="39"/>
      <c r="L57" s="42"/>
      <c r="M57" s="46"/>
      <c r="N57" s="44"/>
      <c r="O57" s="44"/>
    </row>
    <row r="58" spans="1:18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62" spans="1:18" x14ac:dyDescent="0.25">
      <c r="F62" s="97"/>
    </row>
    <row r="87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29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"/>
  <dimension ref="A1:R87"/>
  <sheetViews>
    <sheetView workbookViewId="0">
      <pane ySplit="8" topLeftCell="A21" activePane="bottomLeft" state="frozen"/>
      <selection pane="bottomLeft" activeCell="O7" sqref="O7:O8"/>
    </sheetView>
  </sheetViews>
  <sheetFormatPr defaultColWidth="9.140625" defaultRowHeight="15" x14ac:dyDescent="0.25"/>
  <cols>
    <col min="1" max="1" width="10.28515625" style="232" customWidth="1"/>
    <col min="2" max="2" width="9.42578125" style="232" customWidth="1"/>
    <col min="3" max="3" width="10.28515625" style="232" customWidth="1"/>
    <col min="4" max="4" width="22.28515625" style="232" customWidth="1"/>
    <col min="5" max="5" width="15" style="232" customWidth="1"/>
    <col min="6" max="6" width="10.5703125" style="232" customWidth="1"/>
    <col min="7" max="7" width="10.7109375" style="232" customWidth="1"/>
    <col min="8" max="8" width="12.7109375" style="232" customWidth="1"/>
    <col min="9" max="9" width="17.5703125" style="232" customWidth="1"/>
    <col min="10" max="10" width="10.140625" style="232" customWidth="1"/>
    <col min="11" max="11" width="9.7109375" style="232" customWidth="1"/>
    <col min="12" max="12" width="11.28515625" style="232" customWidth="1"/>
    <col min="13" max="13" width="12.5703125" style="232" customWidth="1"/>
    <col min="14" max="15" width="11.85546875" style="232" customWidth="1"/>
    <col min="16" max="16" width="17" style="232" customWidth="1"/>
    <col min="17" max="17" width="13.42578125" style="232" customWidth="1"/>
    <col min="18" max="16384" width="9.140625" style="232"/>
  </cols>
  <sheetData>
    <row r="1" spans="1:18" ht="20.100000000000001" customHeight="1" x14ac:dyDescent="0.25"/>
    <row r="2" spans="1:18" ht="20.100000000000001" customHeight="1" x14ac:dyDescent="0.25">
      <c r="A2" s="880" t="s">
        <v>198</v>
      </c>
      <c r="B2" s="880"/>
      <c r="C2" s="231"/>
    </row>
    <row r="3" spans="1:18" ht="20.100000000000001" customHeight="1" x14ac:dyDescent="0.25">
      <c r="A3" s="881" t="s">
        <v>197</v>
      </c>
      <c r="B3" s="881"/>
      <c r="C3" s="229"/>
    </row>
    <row r="4" spans="1:18" ht="20.100000000000001" customHeight="1" x14ac:dyDescent="0.25">
      <c r="A4" s="882" t="s">
        <v>199</v>
      </c>
      <c r="B4" s="882"/>
      <c r="C4" s="230"/>
    </row>
    <row r="5" spans="1:18" ht="20.100000000000001" customHeight="1" x14ac:dyDescent="0.25">
      <c r="A5" s="883" t="s">
        <v>200</v>
      </c>
      <c r="B5" s="883"/>
      <c r="C5" s="228"/>
    </row>
    <row r="6" spans="1:18" ht="20.100000000000001" customHeight="1" thickBot="1" x14ac:dyDescent="0.3"/>
    <row r="7" spans="1:18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410</v>
      </c>
      <c r="O7" s="866" t="s">
        <v>183</v>
      </c>
    </row>
    <row r="8" spans="1:18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354</v>
      </c>
      <c r="L8" s="65" t="s">
        <v>122</v>
      </c>
      <c r="M8" s="879"/>
      <c r="N8" s="879"/>
      <c r="O8" s="867"/>
    </row>
    <row r="9" spans="1:18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101">
        <v>100000</v>
      </c>
      <c r="J9" s="13">
        <v>41637</v>
      </c>
      <c r="K9" s="13" t="s">
        <v>123</v>
      </c>
      <c r="L9" s="122">
        <v>6336050</v>
      </c>
      <c r="M9" s="109">
        <f>I9-L9</f>
        <v>-6236050</v>
      </c>
      <c r="N9" s="117"/>
      <c r="O9" s="122"/>
    </row>
    <row r="10" spans="1:18" ht="30" customHeight="1" x14ac:dyDescent="0.25">
      <c r="A10" s="239" t="s">
        <v>390</v>
      </c>
      <c r="B10" s="102"/>
      <c r="C10" s="102"/>
      <c r="D10" s="103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106"/>
      <c r="J10" s="2">
        <v>40878</v>
      </c>
      <c r="K10" s="2" t="s">
        <v>124</v>
      </c>
      <c r="L10" s="110">
        <v>426</v>
      </c>
      <c r="M10" s="110"/>
      <c r="N10" s="118"/>
      <c r="O10" s="110"/>
    </row>
    <row r="11" spans="1:18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106"/>
      <c r="J11" s="2">
        <v>41004</v>
      </c>
      <c r="K11" s="2" t="s">
        <v>125</v>
      </c>
      <c r="L11" s="110">
        <v>561081</v>
      </c>
      <c r="M11" s="110"/>
      <c r="N11" s="118"/>
      <c r="O11" s="110"/>
    </row>
    <row r="12" spans="1:18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108">
        <v>158221.20000000001</v>
      </c>
      <c r="J12" s="2">
        <v>41155</v>
      </c>
      <c r="K12" s="2" t="s">
        <v>126</v>
      </c>
      <c r="L12" s="110">
        <v>69552</v>
      </c>
      <c r="M12" s="110">
        <f>I12-L12</f>
        <v>88669.200000000012</v>
      </c>
      <c r="N12" s="110"/>
      <c r="O12" s="110"/>
    </row>
    <row r="13" spans="1:18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3">
        <v>42461</v>
      </c>
      <c r="K13" s="48"/>
      <c r="L13" s="112" t="s">
        <v>205</v>
      </c>
      <c r="M13" s="112"/>
      <c r="N13" s="118"/>
      <c r="O13" s="110"/>
    </row>
    <row r="14" spans="1:18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108" t="s">
        <v>62</v>
      </c>
      <c r="J14" s="2">
        <v>42036</v>
      </c>
      <c r="K14" s="2" t="s">
        <v>127</v>
      </c>
      <c r="L14" s="110"/>
      <c r="M14" s="110"/>
      <c r="N14" s="118"/>
      <c r="O14" s="110"/>
    </row>
    <row r="15" spans="1:18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110"/>
      <c r="M15" s="110"/>
      <c r="N15" s="118"/>
      <c r="O15" s="110"/>
    </row>
    <row r="16" spans="1:18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48" t="s">
        <v>396</v>
      </c>
      <c r="L16" s="112">
        <v>1296000</v>
      </c>
      <c r="M16" s="111">
        <f t="shared" ref="M16:M35" si="0">I16-L16</f>
        <v>-710360.08</v>
      </c>
      <c r="N16" s="110">
        <f t="shared" ref="N16:N24" si="1">L16/K16</f>
        <v>28173.91304347826</v>
      </c>
      <c r="O16" s="110">
        <f>N16*48</f>
        <v>1352347.8260869565</v>
      </c>
      <c r="R16" s="44"/>
    </row>
    <row r="17" spans="1:18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48" t="s">
        <v>396</v>
      </c>
      <c r="L17" s="112">
        <v>1252000</v>
      </c>
      <c r="M17" s="112">
        <f t="shared" si="0"/>
        <v>629122.43999999994</v>
      </c>
      <c r="N17" s="110">
        <f t="shared" si="1"/>
        <v>27217.391304347828</v>
      </c>
      <c r="O17" s="110">
        <f>N17*48</f>
        <v>1306434.7826086958</v>
      </c>
      <c r="R17" s="44"/>
    </row>
    <row r="18" spans="1:18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48" t="s">
        <v>74</v>
      </c>
      <c r="L18" s="112">
        <v>6545</v>
      </c>
      <c r="M18" s="112">
        <f t="shared" si="0"/>
        <v>35</v>
      </c>
      <c r="N18" s="110">
        <f t="shared" si="1"/>
        <v>654.5</v>
      </c>
      <c r="O18" s="110">
        <f>N18*12</f>
        <v>7854</v>
      </c>
      <c r="R18" s="40"/>
    </row>
    <row r="19" spans="1:18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48" t="s">
        <v>74</v>
      </c>
      <c r="L19" s="112">
        <v>7181</v>
      </c>
      <c r="M19" s="111">
        <f t="shared" si="0"/>
        <v>-2281</v>
      </c>
      <c r="N19" s="110">
        <f t="shared" si="1"/>
        <v>718.1</v>
      </c>
      <c r="O19" s="110">
        <f>N19*12</f>
        <v>8617.2000000000007</v>
      </c>
      <c r="R19" s="40"/>
    </row>
    <row r="20" spans="1:18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48" t="s">
        <v>74</v>
      </c>
      <c r="L20" s="112">
        <v>16931</v>
      </c>
      <c r="M20" s="112">
        <f t="shared" si="0"/>
        <v>12369</v>
      </c>
      <c r="N20" s="110">
        <f t="shared" si="1"/>
        <v>1693.1</v>
      </c>
      <c r="O20" s="110">
        <f>N20*12</f>
        <v>20317.199999999997</v>
      </c>
      <c r="R20" s="40"/>
    </row>
    <row r="21" spans="1:18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397</v>
      </c>
      <c r="L21" s="112">
        <v>133144</v>
      </c>
      <c r="M21" s="112">
        <f t="shared" si="0"/>
        <v>80528</v>
      </c>
      <c r="N21" s="110">
        <f t="shared" si="1"/>
        <v>3026</v>
      </c>
      <c r="O21" s="110">
        <f>N21*48</f>
        <v>145248</v>
      </c>
    </row>
    <row r="22" spans="1:18" ht="30" customHeight="1" x14ac:dyDescent="0.25">
      <c r="A22" s="233" t="s">
        <v>362</v>
      </c>
      <c r="B22" s="85">
        <v>42856</v>
      </c>
      <c r="C22" s="85"/>
      <c r="D22" s="79" t="s">
        <v>27</v>
      </c>
      <c r="E22" s="80" t="s">
        <v>95</v>
      </c>
      <c r="F22" s="78">
        <v>41527</v>
      </c>
      <c r="G22" s="78">
        <v>42988</v>
      </c>
      <c r="H22" s="71" t="s">
        <v>4</v>
      </c>
      <c r="I22" s="83">
        <v>326770</v>
      </c>
      <c r="J22" s="3">
        <v>41557</v>
      </c>
      <c r="K22" s="48" t="s">
        <v>398</v>
      </c>
      <c r="L22" s="112">
        <v>417558</v>
      </c>
      <c r="M22" s="111">
        <f t="shared" si="0"/>
        <v>-90788</v>
      </c>
      <c r="N22" s="110">
        <f t="shared" si="1"/>
        <v>9941.8571428571431</v>
      </c>
      <c r="O22" s="110">
        <f>N22*48</f>
        <v>477209.14285714284</v>
      </c>
    </row>
    <row r="23" spans="1:18" ht="30" customHeight="1" x14ac:dyDescent="0.25">
      <c r="A23" s="233" t="s">
        <v>363</v>
      </c>
      <c r="B23" s="86"/>
      <c r="C23" s="86"/>
      <c r="D23" s="79" t="s">
        <v>28</v>
      </c>
      <c r="E23" s="80" t="s">
        <v>96</v>
      </c>
      <c r="F23" s="78">
        <v>41578</v>
      </c>
      <c r="G23" s="78">
        <v>43039</v>
      </c>
      <c r="H23" s="71" t="s">
        <v>4</v>
      </c>
      <c r="I23" s="82">
        <v>6000000</v>
      </c>
      <c r="J23" s="3">
        <v>41608</v>
      </c>
      <c r="K23" s="48" t="s">
        <v>399</v>
      </c>
      <c r="L23" s="112">
        <v>205831</v>
      </c>
      <c r="M23" s="112">
        <f t="shared" si="0"/>
        <v>5794169</v>
      </c>
      <c r="N23" s="110">
        <f t="shared" si="1"/>
        <v>5145.7749999999996</v>
      </c>
      <c r="O23" s="110">
        <f>N23*48</f>
        <v>246997.19999999998</v>
      </c>
    </row>
    <row r="24" spans="1:18" ht="30" customHeight="1" x14ac:dyDescent="0.25">
      <c r="A24" s="233" t="s">
        <v>364</v>
      </c>
      <c r="B24" s="71"/>
      <c r="C24" s="71"/>
      <c r="D24" s="79" t="s">
        <v>194</v>
      </c>
      <c r="E24" s="80" t="s">
        <v>97</v>
      </c>
      <c r="F24" s="78">
        <v>42340</v>
      </c>
      <c r="G24" s="78">
        <v>43071</v>
      </c>
      <c r="H24" s="71" t="s">
        <v>36</v>
      </c>
      <c r="I24" s="83">
        <v>19999</v>
      </c>
      <c r="J24" s="3">
        <v>42371</v>
      </c>
      <c r="K24" s="48" t="s">
        <v>400</v>
      </c>
      <c r="L24" s="112">
        <v>21920</v>
      </c>
      <c r="M24" s="113">
        <f t="shared" si="0"/>
        <v>-1921</v>
      </c>
      <c r="N24" s="110">
        <f t="shared" si="1"/>
        <v>1461.3333333333333</v>
      </c>
      <c r="O24" s="110">
        <f>N24*24</f>
        <v>35072</v>
      </c>
    </row>
    <row r="25" spans="1:18" ht="30" customHeight="1" x14ac:dyDescent="0.25">
      <c r="A25" s="233" t="s">
        <v>365</v>
      </c>
      <c r="B25" s="78">
        <v>42948</v>
      </c>
      <c r="C25" s="78" t="s">
        <v>203</v>
      </c>
      <c r="D25" s="79" t="s">
        <v>17</v>
      </c>
      <c r="E25" s="80" t="s">
        <v>16</v>
      </c>
      <c r="F25" s="78">
        <v>41675</v>
      </c>
      <c r="G25" s="78">
        <v>43100</v>
      </c>
      <c r="H25" s="78">
        <v>43100</v>
      </c>
      <c r="I25" s="82">
        <v>941677.81</v>
      </c>
      <c r="J25" s="3">
        <v>41703</v>
      </c>
      <c r="K25" s="48" t="s">
        <v>401</v>
      </c>
      <c r="L25" s="112">
        <v>1237772</v>
      </c>
      <c r="M25" s="111">
        <f t="shared" si="0"/>
        <v>-296094.18999999994</v>
      </c>
      <c r="N25" s="120">
        <f>L25/K25</f>
        <v>32572.947368421053</v>
      </c>
      <c r="O25" s="120">
        <v>1237774</v>
      </c>
    </row>
    <row r="26" spans="1:18" ht="30" customHeight="1" x14ac:dyDescent="0.25">
      <c r="A26" s="233" t="s">
        <v>365</v>
      </c>
      <c r="B26" s="78">
        <v>42948</v>
      </c>
      <c r="C26" s="78"/>
      <c r="D26" s="79" t="s">
        <v>18</v>
      </c>
      <c r="E26" s="80" t="s">
        <v>20</v>
      </c>
      <c r="F26" s="78">
        <v>41686</v>
      </c>
      <c r="G26" s="78">
        <v>43100</v>
      </c>
      <c r="H26" s="87">
        <v>43100</v>
      </c>
      <c r="I26" s="83">
        <v>3921858.32</v>
      </c>
      <c r="J26" s="3">
        <v>41714</v>
      </c>
      <c r="K26" s="48" t="s">
        <v>402</v>
      </c>
      <c r="L26" s="112">
        <v>2794365</v>
      </c>
      <c r="M26" s="113">
        <f t="shared" si="0"/>
        <v>1127493.3199999998</v>
      </c>
      <c r="N26" s="120">
        <f>L26/K26</f>
        <v>82187.205882352937</v>
      </c>
      <c r="O26" s="120">
        <v>2794358</v>
      </c>
    </row>
    <row r="27" spans="1:18" ht="30" customHeight="1" x14ac:dyDescent="0.25">
      <c r="A27" s="233" t="s">
        <v>366</v>
      </c>
      <c r="B27" s="78">
        <v>42767</v>
      </c>
      <c r="C27" s="78"/>
      <c r="D27" s="79" t="s">
        <v>42</v>
      </c>
      <c r="E27" s="80" t="s">
        <v>98</v>
      </c>
      <c r="F27" s="78">
        <v>42438</v>
      </c>
      <c r="G27" s="78">
        <v>43100</v>
      </c>
      <c r="H27" s="78">
        <v>43100</v>
      </c>
      <c r="I27" s="83">
        <v>19900</v>
      </c>
      <c r="J27" s="3">
        <v>42469</v>
      </c>
      <c r="K27" s="48" t="s">
        <v>75</v>
      </c>
      <c r="L27" s="112">
        <v>13105</v>
      </c>
      <c r="M27" s="112">
        <f t="shared" si="0"/>
        <v>6795</v>
      </c>
      <c r="N27" s="119" t="s">
        <v>421</v>
      </c>
      <c r="O27" s="120">
        <v>13112</v>
      </c>
    </row>
    <row r="28" spans="1:18" ht="30" customHeight="1" x14ac:dyDescent="0.25">
      <c r="A28" s="234" t="s">
        <v>367</v>
      </c>
      <c r="B28" s="31"/>
      <c r="C28" s="31"/>
      <c r="D28" s="66" t="s">
        <v>195</v>
      </c>
      <c r="E28" s="70" t="s">
        <v>99</v>
      </c>
      <c r="F28" s="32">
        <v>42409</v>
      </c>
      <c r="G28" s="32">
        <v>43140</v>
      </c>
      <c r="H28" s="63" t="s">
        <v>36</v>
      </c>
      <c r="I28" s="33">
        <v>19990</v>
      </c>
      <c r="J28" s="3">
        <v>42438</v>
      </c>
      <c r="K28" s="48" t="s">
        <v>403</v>
      </c>
      <c r="L28" s="112">
        <v>10692</v>
      </c>
      <c r="M28" s="113">
        <f t="shared" si="0"/>
        <v>9298</v>
      </c>
      <c r="N28" s="119">
        <v>972</v>
      </c>
      <c r="O28" s="110">
        <f>N28*24</f>
        <v>23328</v>
      </c>
    </row>
    <row r="29" spans="1:18" ht="30" customHeight="1" x14ac:dyDescent="0.25">
      <c r="A29" s="235" t="s">
        <v>368</v>
      </c>
      <c r="B29" s="89"/>
      <c r="C29" s="89"/>
      <c r="D29" s="66" t="s">
        <v>44</v>
      </c>
      <c r="E29" s="70" t="s">
        <v>100</v>
      </c>
      <c r="F29" s="32">
        <v>42409</v>
      </c>
      <c r="G29" s="32">
        <v>43140</v>
      </c>
      <c r="H29" s="31" t="s">
        <v>36</v>
      </c>
      <c r="I29" s="33">
        <v>3500</v>
      </c>
      <c r="J29" s="3">
        <v>42438</v>
      </c>
      <c r="K29" s="48" t="s">
        <v>403</v>
      </c>
      <c r="L29" s="112">
        <v>481</v>
      </c>
      <c r="M29" s="113">
        <f t="shared" si="0"/>
        <v>3019</v>
      </c>
      <c r="N29" s="119" t="s">
        <v>399</v>
      </c>
      <c r="O29" s="110">
        <f>N29*24</f>
        <v>960</v>
      </c>
    </row>
    <row r="30" spans="1:18" ht="30" customHeight="1" x14ac:dyDescent="0.25">
      <c r="A30" s="235" t="s">
        <v>369</v>
      </c>
      <c r="B30" s="91"/>
      <c r="C30" s="91"/>
      <c r="D30" s="66" t="s">
        <v>9</v>
      </c>
      <c r="E30" s="70" t="s">
        <v>101</v>
      </c>
      <c r="F30" s="32">
        <v>41775</v>
      </c>
      <c r="G30" s="32">
        <v>43236</v>
      </c>
      <c r="H30" s="31" t="s">
        <v>4</v>
      </c>
      <c r="I30" s="33">
        <v>519296</v>
      </c>
      <c r="J30" s="3">
        <v>41806</v>
      </c>
      <c r="K30" s="48" t="s">
        <v>402</v>
      </c>
      <c r="L30" s="123">
        <v>514761</v>
      </c>
      <c r="M30" s="114">
        <f t="shared" si="0"/>
        <v>4535</v>
      </c>
      <c r="N30" s="110">
        <f>L30/K30</f>
        <v>15140.029411764706</v>
      </c>
      <c r="O30" s="110">
        <f>N30*48</f>
        <v>726721.4117647059</v>
      </c>
      <c r="P30" s="64"/>
    </row>
    <row r="31" spans="1:18" ht="30" customHeight="1" x14ac:dyDescent="0.25">
      <c r="A31" s="235" t="s">
        <v>370</v>
      </c>
      <c r="B31" s="89"/>
      <c r="C31" s="89"/>
      <c r="D31" s="66" t="s">
        <v>35</v>
      </c>
      <c r="E31" s="70" t="s">
        <v>180</v>
      </c>
      <c r="F31" s="32">
        <v>42513</v>
      </c>
      <c r="G31" s="32">
        <v>43243</v>
      </c>
      <c r="H31" s="31" t="s">
        <v>36</v>
      </c>
      <c r="I31" s="33">
        <v>19900</v>
      </c>
      <c r="J31" s="3">
        <v>42544</v>
      </c>
      <c r="K31" s="48" t="s">
        <v>72</v>
      </c>
      <c r="L31" s="112">
        <v>25210</v>
      </c>
      <c r="M31" s="111">
        <f t="shared" si="0"/>
        <v>-5310</v>
      </c>
      <c r="N31" s="119" t="s">
        <v>417</v>
      </c>
      <c r="O31" s="110">
        <f>N31*24</f>
        <v>67224</v>
      </c>
    </row>
    <row r="32" spans="1:18" ht="30" customHeight="1" x14ac:dyDescent="0.25">
      <c r="A32" s="234" t="s">
        <v>371</v>
      </c>
      <c r="B32" s="32"/>
      <c r="C32" s="32"/>
      <c r="D32" s="66" t="s">
        <v>8</v>
      </c>
      <c r="E32" s="70" t="s">
        <v>102</v>
      </c>
      <c r="F32" s="32">
        <v>41870</v>
      </c>
      <c r="G32" s="32">
        <v>43331</v>
      </c>
      <c r="H32" s="31" t="s">
        <v>4</v>
      </c>
      <c r="I32" s="33">
        <v>248500</v>
      </c>
      <c r="J32" s="3">
        <v>41901</v>
      </c>
      <c r="K32" s="48" t="s">
        <v>404</v>
      </c>
      <c r="L32" s="123">
        <v>233807</v>
      </c>
      <c r="M32" s="112">
        <f t="shared" si="0"/>
        <v>14693</v>
      </c>
      <c r="N32" s="110">
        <f>L32/K32</f>
        <v>7542.1612903225805</v>
      </c>
      <c r="O32" s="110">
        <f>N32*48</f>
        <v>362023.74193548388</v>
      </c>
    </row>
    <row r="33" spans="1:15" ht="30" customHeight="1" x14ac:dyDescent="0.25">
      <c r="A33" s="236" t="s">
        <v>372</v>
      </c>
      <c r="B33" s="93"/>
      <c r="C33" s="93"/>
      <c r="D33" s="68" t="s">
        <v>50</v>
      </c>
      <c r="E33" s="69" t="s">
        <v>103</v>
      </c>
      <c r="F33" s="25">
        <v>42013</v>
      </c>
      <c r="G33" s="25">
        <v>43474</v>
      </c>
      <c r="H33" s="25" t="s">
        <v>4</v>
      </c>
      <c r="I33" s="26">
        <v>8550</v>
      </c>
      <c r="J33" s="3">
        <v>42044</v>
      </c>
      <c r="K33" s="48" t="s">
        <v>405</v>
      </c>
      <c r="L33" s="112">
        <v>13510</v>
      </c>
      <c r="M33" s="111">
        <f t="shared" si="0"/>
        <v>-4960</v>
      </c>
      <c r="N33" s="119" t="s">
        <v>418</v>
      </c>
      <c r="O33" s="110">
        <f>N33*48</f>
        <v>24960</v>
      </c>
    </row>
    <row r="34" spans="1:15" ht="30" customHeight="1" x14ac:dyDescent="0.25">
      <c r="A34" s="236" t="s">
        <v>373</v>
      </c>
      <c r="B34" s="93"/>
      <c r="C34" s="93"/>
      <c r="D34" s="68" t="s">
        <v>51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30000</v>
      </c>
      <c r="J34" s="3">
        <v>42044</v>
      </c>
      <c r="K34" s="48" t="s">
        <v>405</v>
      </c>
      <c r="L34" s="112">
        <v>11682</v>
      </c>
      <c r="M34" s="112">
        <f t="shared" si="0"/>
        <v>18318</v>
      </c>
      <c r="N34" s="119" t="s">
        <v>419</v>
      </c>
      <c r="O34" s="110">
        <f>N34*48</f>
        <v>21600</v>
      </c>
    </row>
    <row r="35" spans="1:15" ht="30" customHeight="1" x14ac:dyDescent="0.25">
      <c r="A35" s="237" t="s">
        <v>374</v>
      </c>
      <c r="B35" s="25"/>
      <c r="C35" s="25"/>
      <c r="D35" s="68" t="s">
        <v>129</v>
      </c>
      <c r="E35" s="69" t="s">
        <v>103</v>
      </c>
      <c r="F35" s="25">
        <v>42013</v>
      </c>
      <c r="G35" s="25">
        <v>43474</v>
      </c>
      <c r="H35" s="25" t="s">
        <v>4</v>
      </c>
      <c r="I35" s="26"/>
      <c r="J35" s="3">
        <v>42044</v>
      </c>
      <c r="K35" s="48" t="s">
        <v>405</v>
      </c>
      <c r="L35" s="112">
        <v>16340</v>
      </c>
      <c r="M35" s="111">
        <f t="shared" si="0"/>
        <v>-16340</v>
      </c>
      <c r="N35" s="119" t="s">
        <v>420</v>
      </c>
      <c r="O35" s="110">
        <f>N35*48</f>
        <v>30192</v>
      </c>
    </row>
    <row r="36" spans="1:15" ht="30" customHeight="1" x14ac:dyDescent="0.25">
      <c r="A36" s="237" t="s">
        <v>375</v>
      </c>
      <c r="B36" s="25"/>
      <c r="C36" s="25"/>
      <c r="D36" s="68" t="s">
        <v>196</v>
      </c>
      <c r="E36" s="69" t="s">
        <v>104</v>
      </c>
      <c r="F36" s="25">
        <v>42058</v>
      </c>
      <c r="G36" s="25">
        <v>43519</v>
      </c>
      <c r="H36" s="25" t="s">
        <v>4</v>
      </c>
      <c r="I36" s="26">
        <v>10708492</v>
      </c>
      <c r="J36" s="242">
        <v>42086</v>
      </c>
      <c r="K36" s="243" t="s">
        <v>406</v>
      </c>
      <c r="L36" s="244"/>
      <c r="O36" s="110"/>
    </row>
    <row r="37" spans="1:15" ht="30" customHeight="1" x14ac:dyDescent="0.25">
      <c r="A37" s="237" t="s">
        <v>376</v>
      </c>
      <c r="B37" s="25"/>
      <c r="C37" s="25"/>
      <c r="D37" s="68" t="s">
        <v>7</v>
      </c>
      <c r="E37" s="69" t="s">
        <v>182</v>
      </c>
      <c r="F37" s="25">
        <v>42137</v>
      </c>
      <c r="G37" s="25">
        <v>43598</v>
      </c>
      <c r="H37" s="25" t="s">
        <v>4</v>
      </c>
      <c r="I37" s="26">
        <v>419996</v>
      </c>
      <c r="J37" s="3">
        <v>42168</v>
      </c>
      <c r="K37" s="48" t="s">
        <v>407</v>
      </c>
      <c r="L37" s="112">
        <v>308623</v>
      </c>
      <c r="M37" s="112">
        <f t="shared" ref="M37:M42" si="2">I37-L37</f>
        <v>111373</v>
      </c>
      <c r="N37" s="110">
        <f>L37/K37</f>
        <v>14028.318181818182</v>
      </c>
      <c r="O37" s="110">
        <f t="shared" ref="O37:O42" si="3">N37*48</f>
        <v>673359.27272727271</v>
      </c>
    </row>
    <row r="38" spans="1:15" ht="30" customHeight="1" x14ac:dyDescent="0.25">
      <c r="A38" s="237" t="s">
        <v>377</v>
      </c>
      <c r="B38" s="24"/>
      <c r="C38" s="24"/>
      <c r="D38" s="68" t="s">
        <v>48</v>
      </c>
      <c r="E38" s="69" t="s">
        <v>105</v>
      </c>
      <c r="F38" s="25">
        <v>42150</v>
      </c>
      <c r="G38" s="25">
        <v>43611</v>
      </c>
      <c r="H38" s="24" t="s">
        <v>4</v>
      </c>
      <c r="I38" s="26">
        <v>19800</v>
      </c>
      <c r="J38" s="3">
        <v>42181</v>
      </c>
      <c r="K38" s="48" t="s">
        <v>66</v>
      </c>
      <c r="L38" s="112">
        <v>9105</v>
      </c>
      <c r="M38" s="112">
        <f t="shared" si="2"/>
        <v>10695</v>
      </c>
      <c r="N38" s="119" t="s">
        <v>416</v>
      </c>
      <c r="O38" s="110">
        <f t="shared" si="3"/>
        <v>20832</v>
      </c>
    </row>
    <row r="39" spans="1:15" ht="30" customHeight="1" x14ac:dyDescent="0.25">
      <c r="A39" s="237" t="s">
        <v>378</v>
      </c>
      <c r="B39" s="25"/>
      <c r="C39" s="25"/>
      <c r="D39" s="68" t="s">
        <v>10</v>
      </c>
      <c r="E39" s="69" t="s">
        <v>107</v>
      </c>
      <c r="F39" s="25">
        <v>42259</v>
      </c>
      <c r="G39" s="25">
        <v>43720</v>
      </c>
      <c r="H39" s="24" t="s">
        <v>4</v>
      </c>
      <c r="I39" s="94">
        <v>282000</v>
      </c>
      <c r="J39" s="3">
        <v>42289</v>
      </c>
      <c r="K39" s="48" t="s">
        <v>408</v>
      </c>
      <c r="L39" s="112">
        <v>112767</v>
      </c>
      <c r="M39" s="112">
        <f t="shared" si="2"/>
        <v>169233</v>
      </c>
      <c r="N39" s="121">
        <f>L39/K39</f>
        <v>6264.833333333333</v>
      </c>
      <c r="O39" s="110">
        <f t="shared" si="3"/>
        <v>300712</v>
      </c>
    </row>
    <row r="40" spans="1:15" ht="30" customHeight="1" x14ac:dyDescent="0.25">
      <c r="A40" s="236" t="s">
        <v>379</v>
      </c>
      <c r="B40" s="93"/>
      <c r="C40" s="93"/>
      <c r="D40" s="68" t="s">
        <v>6</v>
      </c>
      <c r="E40" s="69" t="s">
        <v>106</v>
      </c>
      <c r="F40" s="25">
        <v>42259</v>
      </c>
      <c r="G40" s="25">
        <v>43720</v>
      </c>
      <c r="H40" s="24" t="s">
        <v>4</v>
      </c>
      <c r="I40" s="26">
        <v>53600</v>
      </c>
      <c r="J40" s="3">
        <v>42289</v>
      </c>
      <c r="K40" s="48" t="s">
        <v>408</v>
      </c>
      <c r="L40" s="123">
        <v>33356</v>
      </c>
      <c r="M40" s="114">
        <f t="shared" si="2"/>
        <v>20244</v>
      </c>
      <c r="N40" s="110">
        <f>L40/K40</f>
        <v>1853.1111111111111</v>
      </c>
      <c r="O40" s="110">
        <f t="shared" si="3"/>
        <v>88949.333333333328</v>
      </c>
    </row>
    <row r="41" spans="1:15" ht="30" customHeight="1" x14ac:dyDescent="0.25">
      <c r="A41" s="236" t="s">
        <v>380</v>
      </c>
      <c r="B41" s="93"/>
      <c r="C41" s="93"/>
      <c r="D41" s="68" t="s">
        <v>47</v>
      </c>
      <c r="E41" s="69" t="s">
        <v>108</v>
      </c>
      <c r="F41" s="25">
        <v>42259</v>
      </c>
      <c r="G41" s="25">
        <v>43720</v>
      </c>
      <c r="H41" s="24" t="s">
        <v>4</v>
      </c>
      <c r="I41" s="26">
        <v>1599996</v>
      </c>
      <c r="J41" s="3">
        <v>42289</v>
      </c>
      <c r="K41" s="48" t="s">
        <v>408</v>
      </c>
      <c r="L41" s="112">
        <v>662712</v>
      </c>
      <c r="M41" s="114">
        <f t="shared" si="2"/>
        <v>937284</v>
      </c>
      <c r="N41" s="119" t="s">
        <v>415</v>
      </c>
      <c r="O41" s="110">
        <f t="shared" si="3"/>
        <v>1767216</v>
      </c>
    </row>
    <row r="42" spans="1:15" ht="30" customHeight="1" x14ac:dyDescent="0.25">
      <c r="A42" s="237" t="s">
        <v>381</v>
      </c>
      <c r="B42" s="25"/>
      <c r="C42" s="25"/>
      <c r="D42" s="68" t="s">
        <v>184</v>
      </c>
      <c r="E42" s="69" t="s">
        <v>109</v>
      </c>
      <c r="F42" s="25">
        <v>42259</v>
      </c>
      <c r="G42" s="25">
        <v>43720</v>
      </c>
      <c r="H42" s="24" t="s">
        <v>4</v>
      </c>
      <c r="I42" s="26">
        <v>868400</v>
      </c>
      <c r="J42" s="74">
        <v>42289</v>
      </c>
      <c r="K42" s="75" t="s">
        <v>408</v>
      </c>
      <c r="L42" s="112">
        <v>311906</v>
      </c>
      <c r="M42" s="112">
        <f t="shared" si="2"/>
        <v>556494</v>
      </c>
      <c r="N42" s="110">
        <f>L42/K42</f>
        <v>17328.111111111109</v>
      </c>
      <c r="O42" s="110">
        <f t="shared" si="3"/>
        <v>831749.33333333326</v>
      </c>
    </row>
    <row r="43" spans="1:15" ht="30" customHeight="1" x14ac:dyDescent="0.25">
      <c r="A43" s="237" t="s">
        <v>382</v>
      </c>
      <c r="B43" s="25"/>
      <c r="C43" s="25"/>
      <c r="D43" s="68" t="s">
        <v>46</v>
      </c>
      <c r="E43" s="69" t="s">
        <v>110</v>
      </c>
      <c r="F43" s="25">
        <v>42269</v>
      </c>
      <c r="G43" s="25">
        <v>43730</v>
      </c>
      <c r="H43" s="24" t="s">
        <v>4</v>
      </c>
      <c r="I43" s="26">
        <v>128000</v>
      </c>
      <c r="J43" s="3">
        <v>42665</v>
      </c>
      <c r="K43" s="48" t="s">
        <v>409</v>
      </c>
      <c r="L43" s="244"/>
      <c r="M43" s="116"/>
      <c r="N43" s="119"/>
      <c r="O43" s="110"/>
    </row>
    <row r="44" spans="1:15" ht="30" customHeight="1" x14ac:dyDescent="0.25">
      <c r="A44" s="237" t="s">
        <v>383</v>
      </c>
      <c r="B44" s="25"/>
      <c r="C44" s="25"/>
      <c r="D44" s="68" t="s">
        <v>185</v>
      </c>
      <c r="E44" s="69" t="s">
        <v>111</v>
      </c>
      <c r="F44" s="25">
        <v>42389</v>
      </c>
      <c r="G44" s="25">
        <v>43850</v>
      </c>
      <c r="H44" s="24" t="s">
        <v>4</v>
      </c>
      <c r="I44" s="26">
        <v>358800</v>
      </c>
      <c r="J44" s="3">
        <v>42420</v>
      </c>
      <c r="K44" s="48" t="s">
        <v>79</v>
      </c>
      <c r="L44" s="123">
        <v>196694</v>
      </c>
      <c r="M44" s="112">
        <f>I44-L44</f>
        <v>162106</v>
      </c>
      <c r="N44" s="110">
        <f>L44/K44</f>
        <v>14049.571428571429</v>
      </c>
      <c r="O44" s="110">
        <f>N44*48</f>
        <v>674379.42857142864</v>
      </c>
    </row>
    <row r="45" spans="1:15" ht="30" customHeight="1" x14ac:dyDescent="0.25">
      <c r="A45" s="237" t="s">
        <v>384</v>
      </c>
      <c r="B45" s="24"/>
      <c r="C45" s="24"/>
      <c r="D45" s="68" t="s">
        <v>38</v>
      </c>
      <c r="E45" s="69" t="s">
        <v>112</v>
      </c>
      <c r="F45" s="25">
        <v>42440</v>
      </c>
      <c r="G45" s="25">
        <v>43901</v>
      </c>
      <c r="H45" s="24" t="s">
        <v>4</v>
      </c>
      <c r="I45" s="26">
        <v>67354.070000000007</v>
      </c>
      <c r="J45" s="74">
        <v>42471</v>
      </c>
      <c r="K45" s="75" t="s">
        <v>75</v>
      </c>
      <c r="L45" s="123">
        <v>22074</v>
      </c>
      <c r="M45" s="112">
        <f>I45-L45</f>
        <v>45280.070000000007</v>
      </c>
      <c r="N45" s="110">
        <f>L45/K45</f>
        <v>2006.7272727272727</v>
      </c>
      <c r="O45" s="110">
        <f>N45*48</f>
        <v>96322.909090909088</v>
      </c>
    </row>
    <row r="46" spans="1:15" ht="30" customHeight="1" x14ac:dyDescent="0.25">
      <c r="A46" s="237" t="s">
        <v>385</v>
      </c>
      <c r="B46" s="24"/>
      <c r="C46" s="24"/>
      <c r="D46" s="68" t="s">
        <v>186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67114</v>
      </c>
      <c r="J46" s="3">
        <v>42471</v>
      </c>
      <c r="K46" s="48" t="s">
        <v>75</v>
      </c>
      <c r="L46" s="112">
        <v>660</v>
      </c>
      <c r="M46" s="112">
        <f>I46-L46</f>
        <v>66454</v>
      </c>
      <c r="N46" s="119">
        <f>L46/K46</f>
        <v>60</v>
      </c>
      <c r="O46" s="110">
        <f>N46*48</f>
        <v>2880</v>
      </c>
    </row>
    <row r="47" spans="1:15" ht="30" customHeight="1" x14ac:dyDescent="0.25">
      <c r="A47" s="237"/>
      <c r="B47" s="24"/>
      <c r="C47" s="24"/>
      <c r="D47" s="68" t="s">
        <v>39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67352</v>
      </c>
      <c r="J47" s="3">
        <v>42471</v>
      </c>
      <c r="K47" s="48" t="s">
        <v>75</v>
      </c>
      <c r="L47" s="244"/>
      <c r="M47" s="116"/>
      <c r="N47" s="119"/>
      <c r="O47" s="110"/>
    </row>
    <row r="48" spans="1:15" ht="30" customHeight="1" x14ac:dyDescent="0.25">
      <c r="A48" s="237" t="s">
        <v>386</v>
      </c>
      <c r="B48" s="24"/>
      <c r="C48" s="24"/>
      <c r="D48" s="68" t="s">
        <v>37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115272.71</v>
      </c>
      <c r="J48" s="3">
        <v>42471</v>
      </c>
      <c r="K48" s="48" t="s">
        <v>75</v>
      </c>
      <c r="L48" s="112">
        <v>8110</v>
      </c>
      <c r="M48" s="112">
        <f>I48-L48</f>
        <v>107162.71</v>
      </c>
      <c r="N48" s="119" t="s">
        <v>411</v>
      </c>
      <c r="O48" s="110">
        <f>N48*48</f>
        <v>35424</v>
      </c>
    </row>
    <row r="49" spans="1:18" ht="30" customHeight="1" x14ac:dyDescent="0.25">
      <c r="A49" s="237" t="s">
        <v>387</v>
      </c>
      <c r="B49" s="24"/>
      <c r="C49" s="24"/>
      <c r="D49" s="68" t="s">
        <v>40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67140</v>
      </c>
      <c r="J49" s="3">
        <v>42471</v>
      </c>
      <c r="K49" s="48" t="s">
        <v>75</v>
      </c>
      <c r="L49" s="112">
        <v>920</v>
      </c>
      <c r="M49" s="112">
        <f>I49-L49</f>
        <v>66220</v>
      </c>
      <c r="N49" s="119" t="s">
        <v>412</v>
      </c>
      <c r="O49" s="110">
        <f>N49*48</f>
        <v>4032</v>
      </c>
    </row>
    <row r="50" spans="1:18" ht="30" customHeight="1" x14ac:dyDescent="0.25">
      <c r="A50" s="237" t="s">
        <v>388</v>
      </c>
      <c r="B50" s="25"/>
      <c r="C50" s="25"/>
      <c r="D50" s="68" t="s">
        <v>24</v>
      </c>
      <c r="E50" s="69" t="s">
        <v>177</v>
      </c>
      <c r="F50" s="25">
        <v>42545</v>
      </c>
      <c r="G50" s="25">
        <v>44006</v>
      </c>
      <c r="H50" s="24" t="s">
        <v>4</v>
      </c>
      <c r="I50" s="26">
        <v>30000000</v>
      </c>
      <c r="J50" s="3">
        <v>42575</v>
      </c>
      <c r="K50" s="48" t="s">
        <v>73</v>
      </c>
      <c r="L50" s="115">
        <v>3428875</v>
      </c>
      <c r="M50" s="112">
        <f>I50-L50</f>
        <v>26571125</v>
      </c>
      <c r="N50" s="119" t="s">
        <v>413</v>
      </c>
      <c r="O50" s="110">
        <f>N50*48</f>
        <v>20573280</v>
      </c>
      <c r="P50" s="76"/>
      <c r="Q50" s="77"/>
      <c r="R50" s="77"/>
    </row>
    <row r="51" spans="1:18" ht="30" customHeight="1" x14ac:dyDescent="0.25">
      <c r="A51" s="237" t="s">
        <v>384</v>
      </c>
      <c r="B51" s="25"/>
      <c r="C51" s="25"/>
      <c r="D51" s="68" t="s">
        <v>30</v>
      </c>
      <c r="E51" s="69" t="s">
        <v>181</v>
      </c>
      <c r="F51" s="25">
        <v>42664</v>
      </c>
      <c r="G51" s="25">
        <v>44125</v>
      </c>
      <c r="H51" s="24" t="s">
        <v>4</v>
      </c>
      <c r="I51" s="26">
        <v>91949</v>
      </c>
      <c r="J51" s="74">
        <v>42695</v>
      </c>
      <c r="K51" s="75" t="s">
        <v>409</v>
      </c>
      <c r="L51" s="123">
        <v>12651</v>
      </c>
      <c r="M51" s="112">
        <f>I51-L51</f>
        <v>79298</v>
      </c>
      <c r="N51" s="119" t="s">
        <v>414</v>
      </c>
      <c r="O51" s="110">
        <f>N51*48</f>
        <v>121440</v>
      </c>
    </row>
    <row r="52" spans="1:18" ht="30" customHeight="1" x14ac:dyDescent="0.25">
      <c r="A52" s="237" t="s">
        <v>389</v>
      </c>
      <c r="B52" s="95"/>
      <c r="C52" s="95"/>
      <c r="D52" s="68" t="s">
        <v>60</v>
      </c>
      <c r="E52" s="69" t="s">
        <v>113</v>
      </c>
      <c r="F52" s="25">
        <v>41883</v>
      </c>
      <c r="G52" s="24"/>
      <c r="H52" s="24"/>
      <c r="I52" s="26" t="s">
        <v>61</v>
      </c>
      <c r="J52" s="3">
        <v>41913</v>
      </c>
      <c r="K52" s="48" t="s">
        <v>67</v>
      </c>
      <c r="L52" s="112">
        <v>344</v>
      </c>
      <c r="M52" s="112"/>
      <c r="N52" s="118"/>
      <c r="O52" s="110"/>
    </row>
    <row r="53" spans="1:18" ht="30" customHeight="1" x14ac:dyDescent="0.25"/>
    <row r="54" spans="1:18" ht="20.100000000000001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</row>
    <row r="55" spans="1:18" ht="20.100000000000001" customHeight="1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</row>
    <row r="56" spans="1:18" x14ac:dyDescent="0.25">
      <c r="A56" s="39"/>
      <c r="B56" s="39"/>
      <c r="C56" s="39"/>
      <c r="D56" s="40"/>
      <c r="E56" s="40"/>
      <c r="F56" s="39"/>
      <c r="G56" s="39"/>
      <c r="H56" s="40"/>
      <c r="I56" s="41"/>
      <c r="J56" s="39"/>
      <c r="K56" s="39"/>
      <c r="L56" s="42"/>
      <c r="M56" s="43"/>
      <c r="N56" s="44"/>
      <c r="O56" s="44"/>
    </row>
    <row r="57" spans="1:18" x14ac:dyDescent="0.25">
      <c r="A57" s="39"/>
      <c r="B57" s="39"/>
      <c r="C57" s="39"/>
      <c r="D57" s="40"/>
      <c r="E57" s="40"/>
      <c r="F57" s="39"/>
      <c r="G57" s="45"/>
      <c r="H57" s="40"/>
      <c r="I57" s="41"/>
      <c r="J57" s="39"/>
      <c r="K57" s="39"/>
      <c r="L57" s="42"/>
      <c r="M57" s="46"/>
      <c r="N57" s="44"/>
      <c r="O57" s="44"/>
    </row>
    <row r="58" spans="1:18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62" spans="1:18" x14ac:dyDescent="0.25">
      <c r="F62" s="97"/>
    </row>
    <row r="87" ht="14.25" customHeight="1" x14ac:dyDescent="0.25"/>
  </sheetData>
  <mergeCells count="13">
    <mergeCell ref="O7:O8"/>
    <mergeCell ref="C7:C8"/>
    <mergeCell ref="D7:E8"/>
    <mergeCell ref="F7:I7"/>
    <mergeCell ref="J7:L7"/>
    <mergeCell ref="M7:M8"/>
    <mergeCell ref="N7:N8"/>
    <mergeCell ref="A2:B2"/>
    <mergeCell ref="A3:B3"/>
    <mergeCell ref="A4:B4"/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"/>
  <dimension ref="A1:S88"/>
  <sheetViews>
    <sheetView workbookViewId="0">
      <pane ySplit="8" topLeftCell="A45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287" customWidth="1"/>
    <col min="2" max="2" width="9.42578125" style="287" customWidth="1"/>
    <col min="3" max="3" width="10.28515625" style="287" customWidth="1"/>
    <col min="4" max="4" width="22.28515625" style="287" customWidth="1"/>
    <col min="5" max="5" width="15" style="287" customWidth="1"/>
    <col min="6" max="6" width="10.5703125" style="287" customWidth="1"/>
    <col min="7" max="7" width="10.7109375" style="287" customWidth="1"/>
    <col min="8" max="8" width="12.7109375" style="287" customWidth="1"/>
    <col min="9" max="9" width="17.5703125" style="287" customWidth="1"/>
    <col min="10" max="10" width="10.140625" style="287" customWidth="1"/>
    <col min="11" max="11" width="9.7109375" style="287" customWidth="1"/>
    <col min="12" max="12" width="11.28515625" style="287" customWidth="1"/>
    <col min="13" max="13" width="12.5703125" style="287" customWidth="1"/>
    <col min="14" max="15" width="11.85546875" style="287" customWidth="1"/>
    <col min="16" max="16" width="33.85546875" style="287" customWidth="1"/>
    <col min="17" max="17" width="13.42578125" style="287" customWidth="1"/>
    <col min="18" max="16384" width="9.140625" style="287"/>
  </cols>
  <sheetData>
    <row r="1" spans="1:18" ht="20.100000000000001" customHeight="1" x14ac:dyDescent="0.25"/>
    <row r="2" spans="1:18" ht="20.100000000000001" customHeight="1" x14ac:dyDescent="0.25">
      <c r="A2" s="880" t="s">
        <v>198</v>
      </c>
      <c r="B2" s="880"/>
      <c r="C2" s="282"/>
    </row>
    <row r="3" spans="1:18" ht="20.100000000000001" customHeight="1" x14ac:dyDescent="0.25">
      <c r="A3" s="881" t="s">
        <v>197</v>
      </c>
      <c r="B3" s="881"/>
      <c r="C3" s="283"/>
    </row>
    <row r="4" spans="1:18" ht="20.100000000000001" customHeight="1" x14ac:dyDescent="0.25">
      <c r="A4" s="882" t="s">
        <v>199</v>
      </c>
      <c r="B4" s="882"/>
      <c r="C4" s="284"/>
    </row>
    <row r="5" spans="1:18" ht="20.100000000000001" customHeight="1" x14ac:dyDescent="0.25">
      <c r="A5" s="883" t="s">
        <v>200</v>
      </c>
      <c r="B5" s="883"/>
      <c r="C5" s="285"/>
    </row>
    <row r="6" spans="1:18" ht="20.100000000000001" customHeight="1" thickBot="1" x14ac:dyDescent="0.3"/>
    <row r="7" spans="1:18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410</v>
      </c>
      <c r="O7" s="866" t="s">
        <v>183</v>
      </c>
    </row>
    <row r="8" spans="1:18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354</v>
      </c>
      <c r="L8" s="65" t="s">
        <v>122</v>
      </c>
      <c r="M8" s="879"/>
      <c r="N8" s="879"/>
      <c r="O8" s="867"/>
    </row>
    <row r="9" spans="1:18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101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18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106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18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106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18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108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18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18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108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18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110"/>
      <c r="M15" s="110"/>
      <c r="N15" s="118"/>
      <c r="O15" s="110"/>
    </row>
    <row r="16" spans="1:18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48" t="s">
        <v>396</v>
      </c>
      <c r="L16" s="112">
        <v>1305854</v>
      </c>
      <c r="M16" s="111">
        <f t="shared" ref="M16:M36" si="0">I16-L16</f>
        <v>-720214.08</v>
      </c>
      <c r="N16" s="110">
        <f t="shared" ref="N16:N23" si="1">L16/K16</f>
        <v>28388.130434782608</v>
      </c>
      <c r="O16" s="110">
        <f>N16*48</f>
        <v>1362630.2608695652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48" t="s">
        <v>396</v>
      </c>
      <c r="L17" s="112">
        <v>1305473</v>
      </c>
      <c r="M17" s="112">
        <f t="shared" si="0"/>
        <v>575649.43999999994</v>
      </c>
      <c r="N17" s="110">
        <f t="shared" si="1"/>
        <v>28379.847826086956</v>
      </c>
      <c r="O17" s="110">
        <f>N17*48</f>
        <v>1362232.6956521738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48" t="s">
        <v>74</v>
      </c>
      <c r="L18" s="112">
        <v>6545</v>
      </c>
      <c r="M18" s="112">
        <f t="shared" si="0"/>
        <v>35</v>
      </c>
      <c r="N18" s="110">
        <f t="shared" si="1"/>
        <v>654.5</v>
      </c>
      <c r="O18" s="110">
        <f>N18*12</f>
        <v>7854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48" t="s">
        <v>74</v>
      </c>
      <c r="L19" s="112">
        <v>7181</v>
      </c>
      <c r="M19" s="111">
        <f t="shared" si="0"/>
        <v>-2281</v>
      </c>
      <c r="N19" s="110">
        <f t="shared" si="1"/>
        <v>718.1</v>
      </c>
      <c r="O19" s="110">
        <f>N19*12</f>
        <v>8617.2000000000007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48" t="s">
        <v>74</v>
      </c>
      <c r="L20" s="112">
        <v>16931</v>
      </c>
      <c r="M20" s="112">
        <f t="shared" si="0"/>
        <v>12369</v>
      </c>
      <c r="N20" s="110">
        <f t="shared" si="1"/>
        <v>1693.1</v>
      </c>
      <c r="O20" s="110">
        <f>N20*12</f>
        <v>20317.199999999997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397</v>
      </c>
      <c r="L21" s="112">
        <v>133144</v>
      </c>
      <c r="M21" s="112">
        <f t="shared" si="0"/>
        <v>80528</v>
      </c>
      <c r="N21" s="110">
        <f t="shared" si="1"/>
        <v>3026</v>
      </c>
      <c r="O21" s="110">
        <f>N21*48</f>
        <v>145248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42</v>
      </c>
      <c r="L22" s="112">
        <v>169425</v>
      </c>
      <c r="M22" s="112">
        <f t="shared" si="0"/>
        <v>103544.59999999998</v>
      </c>
      <c r="N22" s="110">
        <f t="shared" si="1"/>
        <v>4033.9285714285716</v>
      </c>
      <c r="O22" s="110">
        <f>N22*48</f>
        <v>193628.57142857142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42</v>
      </c>
      <c r="L23" s="112">
        <v>248000</v>
      </c>
      <c r="M23" s="112">
        <f t="shared" si="0"/>
        <v>78770</v>
      </c>
      <c r="N23" s="110">
        <f t="shared" si="1"/>
        <v>5904.7619047619046</v>
      </c>
      <c r="O23" s="110">
        <f>N23*48</f>
        <v>283428.57142857142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6000000</v>
      </c>
      <c r="J24" s="3">
        <v>41608</v>
      </c>
      <c r="K24" s="48" t="s">
        <v>399</v>
      </c>
      <c r="L24" s="112">
        <v>205831</v>
      </c>
      <c r="M24" s="112">
        <f t="shared" si="0"/>
        <v>5794169</v>
      </c>
      <c r="N24" s="110">
        <f>L24/K24</f>
        <v>5145.7749999999996</v>
      </c>
      <c r="O24" s="110">
        <f>N24*48</f>
        <v>246997.19999999998</v>
      </c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400</v>
      </c>
      <c r="L25" s="112">
        <v>21920</v>
      </c>
      <c r="M25" s="111">
        <f t="shared" si="0"/>
        <v>-1921</v>
      </c>
      <c r="N25" s="110">
        <f>L25/K25</f>
        <v>1461.3333333333333</v>
      </c>
      <c r="O25" s="110">
        <f>N25*24</f>
        <v>35072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3">
        <v>41703</v>
      </c>
      <c r="K26" s="75" t="s">
        <v>69</v>
      </c>
      <c r="L26" s="123">
        <v>1236000</v>
      </c>
      <c r="M26" s="408">
        <f t="shared" si="0"/>
        <v>-294000</v>
      </c>
      <c r="N26" s="120">
        <f>L26/K26</f>
        <v>33405.405405405407</v>
      </c>
      <c r="O26" s="120">
        <f>N26*46</f>
        <v>1536648.6486486488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75" t="s">
        <v>519</v>
      </c>
      <c r="L27" s="123">
        <v>2784000</v>
      </c>
      <c r="M27" s="371">
        <f t="shared" si="0"/>
        <v>1137858.3199999998</v>
      </c>
      <c r="N27" s="120">
        <f>L27/K27</f>
        <v>77333.333333333328</v>
      </c>
      <c r="O27" s="120">
        <f>N27*45</f>
        <v>3480000</v>
      </c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75</v>
      </c>
      <c r="L28" s="112">
        <v>13105</v>
      </c>
      <c r="M28" s="112">
        <f t="shared" si="0"/>
        <v>6795</v>
      </c>
      <c r="N28" s="119" t="s">
        <v>421</v>
      </c>
      <c r="O28" s="120">
        <v>13112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403</v>
      </c>
      <c r="L29" s="112">
        <v>10692</v>
      </c>
      <c r="M29" s="113">
        <f t="shared" si="0"/>
        <v>9298</v>
      </c>
      <c r="N29" s="119">
        <v>972</v>
      </c>
      <c r="O29" s="110">
        <f>N29*24</f>
        <v>23328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403</v>
      </c>
      <c r="L30" s="112">
        <v>481</v>
      </c>
      <c r="M30" s="113">
        <f t="shared" si="0"/>
        <v>3019</v>
      </c>
      <c r="N30" s="119" t="s">
        <v>399</v>
      </c>
      <c r="O30" s="110">
        <f>N30*24</f>
        <v>960</v>
      </c>
      <c r="P30" s="64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402</v>
      </c>
      <c r="L31" s="123">
        <v>514761</v>
      </c>
      <c r="M31" s="114">
        <f t="shared" si="0"/>
        <v>4535</v>
      </c>
      <c r="N31" s="110">
        <f>L31/K31</f>
        <v>15140.029411764706</v>
      </c>
      <c r="O31" s="110">
        <f>N31*48</f>
        <v>726721.4117647059</v>
      </c>
    </row>
    <row r="32" spans="1:19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3">
        <v>42544</v>
      </c>
      <c r="K32" s="48" t="s">
        <v>72</v>
      </c>
      <c r="L32" s="112">
        <v>25210</v>
      </c>
      <c r="M32" s="111">
        <f t="shared" si="0"/>
        <v>-5310</v>
      </c>
      <c r="N32" s="119" t="s">
        <v>417</v>
      </c>
      <c r="O32" s="110">
        <f>N32*24</f>
        <v>67224</v>
      </c>
    </row>
    <row r="33" spans="1:15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404</v>
      </c>
      <c r="L33" s="123">
        <v>233807</v>
      </c>
      <c r="M33" s="112">
        <f t="shared" si="0"/>
        <v>14693</v>
      </c>
      <c r="N33" s="110">
        <f>L33/K33</f>
        <v>7542.1612903225805</v>
      </c>
      <c r="O33" s="110">
        <f>N33*48</f>
        <v>362023.74193548388</v>
      </c>
    </row>
    <row r="34" spans="1:15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405</v>
      </c>
      <c r="L34" s="112">
        <v>13510</v>
      </c>
      <c r="M34" s="111">
        <f t="shared" si="0"/>
        <v>-4960</v>
      </c>
      <c r="N34" s="119" t="s">
        <v>418</v>
      </c>
      <c r="O34" s="110">
        <f>N34*48</f>
        <v>24960</v>
      </c>
    </row>
    <row r="35" spans="1:15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405</v>
      </c>
      <c r="L35" s="112">
        <v>11682</v>
      </c>
      <c r="M35" s="112">
        <f t="shared" si="0"/>
        <v>18318</v>
      </c>
      <c r="N35" s="119" t="s">
        <v>419</v>
      </c>
      <c r="O35" s="110">
        <f>N35*48</f>
        <v>21600</v>
      </c>
    </row>
    <row r="36" spans="1:15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26"/>
      <c r="J36" s="3">
        <v>42044</v>
      </c>
      <c r="K36" s="48" t="s">
        <v>405</v>
      </c>
      <c r="L36" s="112">
        <v>16340</v>
      </c>
      <c r="M36" s="111">
        <f t="shared" si="0"/>
        <v>-16340</v>
      </c>
      <c r="N36" s="119" t="s">
        <v>420</v>
      </c>
      <c r="O36" s="110">
        <f>N36*48</f>
        <v>30192</v>
      </c>
    </row>
    <row r="37" spans="1:15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406</v>
      </c>
      <c r="L37" s="240"/>
      <c r="M37" s="27"/>
      <c r="N37" s="27"/>
      <c r="O37" s="361"/>
    </row>
    <row r="38" spans="1:15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407</v>
      </c>
      <c r="L38" s="112">
        <v>308623</v>
      </c>
      <c r="M38" s="112">
        <f t="shared" ref="M38:M43" si="2">I38-L38</f>
        <v>111373</v>
      </c>
      <c r="N38" s="110">
        <f>L38/K38</f>
        <v>14028.318181818182</v>
      </c>
      <c r="O38" s="110">
        <f t="shared" ref="O38:O43" si="3">N38*48</f>
        <v>673359.27272727271</v>
      </c>
    </row>
    <row r="39" spans="1:15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66</v>
      </c>
      <c r="L39" s="112">
        <v>9105</v>
      </c>
      <c r="M39" s="112">
        <f t="shared" si="2"/>
        <v>10695</v>
      </c>
      <c r="N39" s="119" t="s">
        <v>416</v>
      </c>
      <c r="O39" s="110">
        <f t="shared" si="3"/>
        <v>20832</v>
      </c>
    </row>
    <row r="40" spans="1:15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408</v>
      </c>
      <c r="L40" s="112">
        <v>112767</v>
      </c>
      <c r="M40" s="112">
        <f t="shared" si="2"/>
        <v>169233</v>
      </c>
      <c r="N40" s="121">
        <f>L40/K40</f>
        <v>6264.833333333333</v>
      </c>
      <c r="O40" s="110">
        <f t="shared" si="3"/>
        <v>300712</v>
      </c>
    </row>
    <row r="41" spans="1:15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408</v>
      </c>
      <c r="L41" s="123">
        <v>33356</v>
      </c>
      <c r="M41" s="114">
        <f t="shared" si="2"/>
        <v>20244</v>
      </c>
      <c r="N41" s="110">
        <f>L41/K41</f>
        <v>1853.1111111111111</v>
      </c>
      <c r="O41" s="110">
        <f t="shared" si="3"/>
        <v>88949.333333333328</v>
      </c>
    </row>
    <row r="42" spans="1:15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408</v>
      </c>
      <c r="L42" s="112">
        <v>662712</v>
      </c>
      <c r="M42" s="114">
        <f t="shared" si="2"/>
        <v>937284</v>
      </c>
      <c r="N42" s="119" t="s">
        <v>415</v>
      </c>
      <c r="O42" s="110">
        <f t="shared" si="3"/>
        <v>1767216</v>
      </c>
    </row>
    <row r="43" spans="1:15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408</v>
      </c>
      <c r="L43" s="112">
        <v>311906</v>
      </c>
      <c r="M43" s="112">
        <f t="shared" si="2"/>
        <v>556494</v>
      </c>
      <c r="N43" s="110">
        <f>L43/K43</f>
        <v>17328.111111111109</v>
      </c>
      <c r="O43" s="110">
        <f t="shared" si="3"/>
        <v>831749.33333333326</v>
      </c>
    </row>
    <row r="44" spans="1:15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1"/>
      <c r="L44" s="1"/>
      <c r="M44" s="1"/>
      <c r="N44" s="1"/>
      <c r="O44" s="1"/>
    </row>
    <row r="45" spans="1:15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79</v>
      </c>
      <c r="L45" s="123">
        <v>196694</v>
      </c>
      <c r="M45" s="112">
        <f>I45-L45</f>
        <v>162106</v>
      </c>
      <c r="N45" s="110">
        <f>L45/K45</f>
        <v>14049.571428571429</v>
      </c>
      <c r="O45" s="110">
        <f>N45*48</f>
        <v>674379.42857142864</v>
      </c>
    </row>
    <row r="46" spans="1:15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75</v>
      </c>
      <c r="L46" s="123">
        <v>22074</v>
      </c>
      <c r="M46" s="112">
        <f>I46-L46</f>
        <v>45280.070000000007</v>
      </c>
      <c r="N46" s="110">
        <f>L46/K46</f>
        <v>2006.7272727272727</v>
      </c>
      <c r="O46" s="110">
        <f>N46*48</f>
        <v>96322.909090909088</v>
      </c>
    </row>
    <row r="47" spans="1:15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75</v>
      </c>
      <c r="L47" s="112">
        <v>660</v>
      </c>
      <c r="M47" s="112">
        <f>I47-L47</f>
        <v>66454</v>
      </c>
      <c r="N47" s="119">
        <f>L47/K47</f>
        <v>60</v>
      </c>
      <c r="O47" s="110">
        <f>N47*48</f>
        <v>2880</v>
      </c>
    </row>
    <row r="48" spans="1:15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3">
        <v>42471</v>
      </c>
      <c r="K48" s="48" t="s">
        <v>75</v>
      </c>
      <c r="L48" s="244"/>
      <c r="M48" s="116"/>
      <c r="N48" s="119"/>
      <c r="O48" s="110"/>
    </row>
    <row r="49" spans="1:19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75</v>
      </c>
      <c r="L49" s="112">
        <v>8110</v>
      </c>
      <c r="M49" s="112">
        <f>I49-L49</f>
        <v>107162.71</v>
      </c>
      <c r="N49" s="119" t="s">
        <v>411</v>
      </c>
      <c r="O49" s="110">
        <f>N49*48</f>
        <v>35424</v>
      </c>
    </row>
    <row r="50" spans="1:19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75</v>
      </c>
      <c r="L50" s="112">
        <v>920</v>
      </c>
      <c r="M50" s="112">
        <f>I50-L50</f>
        <v>66220</v>
      </c>
      <c r="N50" s="119" t="s">
        <v>412</v>
      </c>
      <c r="O50" s="110">
        <f>N50*48</f>
        <v>4032</v>
      </c>
      <c r="P50" s="76"/>
      <c r="Q50" s="77"/>
      <c r="R50" s="77"/>
    </row>
    <row r="51" spans="1:19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73</v>
      </c>
      <c r="L51" s="115">
        <v>3368000</v>
      </c>
      <c r="M51" s="112">
        <f>I51-L51</f>
        <v>26632000</v>
      </c>
      <c r="N51" s="119" t="s">
        <v>413</v>
      </c>
      <c r="O51" s="110">
        <f>N51*48</f>
        <v>20573280</v>
      </c>
      <c r="P51" s="669" t="s">
        <v>738</v>
      </c>
    </row>
    <row r="52" spans="1:19" s="772" customFormat="1" ht="30" customHeight="1" x14ac:dyDescent="0.25">
      <c r="A52" s="243">
        <v>104554</v>
      </c>
      <c r="B52" s="242"/>
      <c r="C52" s="242"/>
      <c r="D52" s="779" t="s">
        <v>24</v>
      </c>
      <c r="E52" s="780" t="s">
        <v>731</v>
      </c>
      <c r="F52" s="242">
        <v>42738</v>
      </c>
      <c r="G52" s="242">
        <v>44199</v>
      </c>
      <c r="H52" s="778" t="s">
        <v>4</v>
      </c>
      <c r="I52" s="550">
        <v>576000</v>
      </c>
      <c r="J52" s="781">
        <v>42769</v>
      </c>
      <c r="K52" s="782" t="s">
        <v>736</v>
      </c>
      <c r="L52" s="371">
        <v>8700</v>
      </c>
      <c r="M52" s="113">
        <f t="shared" ref="M52" si="4">I52-L52</f>
        <v>567300</v>
      </c>
      <c r="N52" s="110">
        <f t="shared" ref="N52" si="5">L52/K52</f>
        <v>4350</v>
      </c>
      <c r="O52" s="110">
        <f t="shared" ref="O52" si="6">N52*48</f>
        <v>208800</v>
      </c>
      <c r="P52" s="787" t="s">
        <v>732</v>
      </c>
      <c r="Q52" s="784"/>
      <c r="R52" s="784"/>
      <c r="S52" s="784"/>
    </row>
    <row r="53" spans="1:19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409</v>
      </c>
      <c r="L53" s="123">
        <v>12651</v>
      </c>
      <c r="M53" s="112">
        <f>I53-L53</f>
        <v>79298</v>
      </c>
      <c r="N53" s="119" t="s">
        <v>414</v>
      </c>
      <c r="O53" s="110">
        <f>N53*48</f>
        <v>121440</v>
      </c>
    </row>
    <row r="54" spans="1:19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3">
        <v>41913</v>
      </c>
      <c r="K54" s="48" t="s">
        <v>67</v>
      </c>
      <c r="L54" s="112">
        <v>344</v>
      </c>
      <c r="M54" s="112"/>
      <c r="N54" s="118"/>
      <c r="O54" s="110"/>
    </row>
    <row r="55" spans="1:19" ht="30" customHeight="1" x14ac:dyDescent="0.25">
      <c r="A55" s="1"/>
      <c r="B55" s="1"/>
      <c r="C55" s="1"/>
      <c r="D55" s="2" t="s">
        <v>328</v>
      </c>
      <c r="E55" s="327" t="s">
        <v>428</v>
      </c>
      <c r="F55" s="3">
        <v>42767</v>
      </c>
      <c r="G55" s="407">
        <v>43100</v>
      </c>
      <c r="H55" s="2" t="s">
        <v>522</v>
      </c>
      <c r="I55" s="221">
        <v>157000</v>
      </c>
      <c r="J55" s="1"/>
      <c r="K55" s="1"/>
      <c r="L55" s="1"/>
      <c r="M55" s="1"/>
      <c r="N55" s="1"/>
      <c r="O55" s="1"/>
    </row>
    <row r="56" spans="1:19" ht="30" customHeight="1" x14ac:dyDescent="0.25">
      <c r="A56" s="1"/>
      <c r="B56" s="1"/>
      <c r="C56" s="1"/>
      <c r="D56" s="266" t="s">
        <v>433</v>
      </c>
      <c r="E56" s="327" t="s">
        <v>434</v>
      </c>
      <c r="F56" s="3">
        <v>42767</v>
      </c>
      <c r="G56" s="1"/>
      <c r="H56" s="1"/>
      <c r="I56" s="221">
        <v>14000</v>
      </c>
      <c r="J56" s="1"/>
      <c r="K56" s="1"/>
      <c r="L56" s="1"/>
      <c r="M56" s="1"/>
      <c r="N56" s="1"/>
      <c r="O56" s="1"/>
    </row>
    <row r="57" spans="1:19" ht="30" customHeight="1" x14ac:dyDescent="0.25"/>
    <row r="58" spans="1:19" x14ac:dyDescent="0.25">
      <c r="A58" s="39"/>
      <c r="B58" s="39"/>
      <c r="C58" s="39"/>
      <c r="D58" s="40"/>
      <c r="E58" s="40"/>
      <c r="F58" s="39"/>
      <c r="G58" s="45"/>
      <c r="H58" s="40"/>
      <c r="I58" s="41"/>
      <c r="J58" s="39"/>
      <c r="K58" s="39"/>
      <c r="L58" s="42"/>
      <c r="M58" s="46"/>
      <c r="N58" s="44"/>
      <c r="O58" s="44"/>
    </row>
    <row r="59" spans="1:19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3" spans="1:19" x14ac:dyDescent="0.25">
      <c r="F63" s="97"/>
    </row>
    <row r="88" ht="14.25" customHeight="1" x14ac:dyDescent="0.25"/>
  </sheetData>
  <mergeCells count="13">
    <mergeCell ref="O7:O8"/>
    <mergeCell ref="C7:C8"/>
    <mergeCell ref="D7:E8"/>
    <mergeCell ref="F7:I7"/>
    <mergeCell ref="J7:L7"/>
    <mergeCell ref="M7:M8"/>
    <mergeCell ref="N7:N8"/>
    <mergeCell ref="A2:B2"/>
    <mergeCell ref="A3:B3"/>
    <mergeCell ref="A4:B4"/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"/>
  <dimension ref="A1:V88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RowHeight="15" x14ac:dyDescent="0.25"/>
  <cols>
    <col min="1" max="1" width="10.28515625" customWidth="1"/>
    <col min="2" max="2" width="9.42578125" customWidth="1"/>
    <col min="3" max="3" width="10.28515625" customWidth="1"/>
    <col min="4" max="4" width="22.28515625" style="255" customWidth="1"/>
    <col min="5" max="5" width="15" customWidth="1"/>
    <col min="6" max="6" width="10.5703125" customWidth="1"/>
    <col min="7" max="7" width="10.7109375" customWidth="1"/>
    <col min="8" max="8" width="12.7109375" customWidth="1"/>
    <col min="9" max="9" width="17.5703125" customWidth="1"/>
    <col min="10" max="10" width="10.140625" customWidth="1"/>
    <col min="11" max="11" width="9.7109375" customWidth="1"/>
    <col min="12" max="12" width="11.28515625" customWidth="1"/>
    <col min="13" max="13" width="12.5703125" customWidth="1"/>
    <col min="14" max="15" width="11.85546875" customWidth="1"/>
    <col min="16" max="16" width="36.5703125" customWidth="1"/>
    <col min="17" max="17" width="13.42578125" customWidth="1"/>
  </cols>
  <sheetData>
    <row r="1" spans="1:22" ht="20.100000000000001" customHeight="1" x14ac:dyDescent="0.25"/>
    <row r="2" spans="1:22" ht="20.100000000000001" customHeight="1" x14ac:dyDescent="0.25">
      <c r="A2" s="880" t="s">
        <v>198</v>
      </c>
      <c r="B2" s="880"/>
      <c r="C2" s="124"/>
    </row>
    <row r="3" spans="1:22" ht="20.100000000000001" customHeight="1" x14ac:dyDescent="0.25">
      <c r="A3" s="881" t="s">
        <v>197</v>
      </c>
      <c r="B3" s="881"/>
      <c r="C3" s="125"/>
    </row>
    <row r="4" spans="1:22" ht="20.100000000000001" customHeight="1" x14ac:dyDescent="0.25">
      <c r="A4" s="882" t="s">
        <v>199</v>
      </c>
      <c r="B4" s="882"/>
      <c r="C4" s="161"/>
    </row>
    <row r="5" spans="1:22" ht="20.100000000000001" customHeight="1" x14ac:dyDescent="0.25">
      <c r="A5" s="883" t="s">
        <v>200</v>
      </c>
      <c r="B5" s="883"/>
      <c r="C5" s="96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455</v>
      </c>
      <c r="O7" s="866" t="s">
        <v>183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454</v>
      </c>
      <c r="L8" s="65" t="s">
        <v>122</v>
      </c>
      <c r="M8" s="879"/>
      <c r="N8" s="879"/>
      <c r="O8" s="867"/>
      <c r="V8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405" t="s">
        <v>87</v>
      </c>
      <c r="F9" s="406">
        <v>41607</v>
      </c>
      <c r="G9" s="406">
        <v>41989</v>
      </c>
      <c r="H9" s="406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69" t="s">
        <v>88</v>
      </c>
      <c r="F10" s="25">
        <v>40848</v>
      </c>
      <c r="G10" s="25">
        <v>42309</v>
      </c>
      <c r="H10" s="400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69" t="s">
        <v>89</v>
      </c>
      <c r="F11" s="25">
        <v>40973</v>
      </c>
      <c r="G11" s="25">
        <v>42434</v>
      </c>
      <c r="H11" s="24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69" t="s">
        <v>90</v>
      </c>
      <c r="F12" s="25">
        <v>41124</v>
      </c>
      <c r="G12" s="25">
        <v>42585</v>
      </c>
      <c r="H12" s="24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69" t="s">
        <v>91</v>
      </c>
      <c r="F14" s="25">
        <v>42005</v>
      </c>
      <c r="G14" s="25">
        <v>42735</v>
      </c>
      <c r="H14" s="24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110"/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48" t="s">
        <v>494</v>
      </c>
      <c r="L16" s="112">
        <v>1310228</v>
      </c>
      <c r="M16" s="111">
        <f>I16-L16</f>
        <v>-724588.08</v>
      </c>
      <c r="N16" s="110">
        <f>L16/K16</f>
        <v>27877.191489361703</v>
      </c>
      <c r="O16" s="110">
        <f>N16*48</f>
        <v>1338105.1914893617</v>
      </c>
      <c r="P16" s="227"/>
      <c r="Q16" s="227"/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48" t="s">
        <v>494</v>
      </c>
      <c r="L17" s="112">
        <v>1337600</v>
      </c>
      <c r="M17" s="113">
        <f t="shared" ref="M17:M43" si="0">I17-L17</f>
        <v>543522.43999999994</v>
      </c>
      <c r="N17" s="110">
        <f t="shared" ref="N17:N43" si="1">L17/K17</f>
        <v>28459.574468085106</v>
      </c>
      <c r="O17" s="110">
        <f>N17*48</f>
        <v>1366059.5744680851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48" t="s">
        <v>494</v>
      </c>
      <c r="L18" s="112">
        <v>7204</v>
      </c>
      <c r="M18" s="111">
        <f t="shared" si="0"/>
        <v>-624</v>
      </c>
      <c r="N18" s="110">
        <f t="shared" si="1"/>
        <v>153.27659574468086</v>
      </c>
      <c r="O18" s="110">
        <f>N18*12</f>
        <v>1839.3191489361702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48" t="s">
        <v>75</v>
      </c>
      <c r="L19" s="112">
        <v>7181</v>
      </c>
      <c r="M19" s="111">
        <f t="shared" si="0"/>
        <v>-2281</v>
      </c>
      <c r="N19" s="110">
        <f t="shared" si="1"/>
        <v>652.81818181818187</v>
      </c>
      <c r="O19" s="110">
        <f>N19*12</f>
        <v>7833.818181818182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48" t="s">
        <v>75</v>
      </c>
      <c r="L20" s="112">
        <v>16931</v>
      </c>
      <c r="M20" s="113">
        <f t="shared" si="0"/>
        <v>12369</v>
      </c>
      <c r="N20" s="110">
        <f t="shared" si="1"/>
        <v>1539.1818181818182</v>
      </c>
      <c r="O20" s="110">
        <f>N20*12</f>
        <v>18470.18181818182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83</v>
      </c>
      <c r="L21" s="112">
        <v>133144</v>
      </c>
      <c r="M21" s="113">
        <f t="shared" si="0"/>
        <v>80528</v>
      </c>
      <c r="N21" s="110">
        <f t="shared" si="1"/>
        <v>2958.7555555555555</v>
      </c>
      <c r="O21" s="110">
        <f>N21*48</f>
        <v>142020.26666666666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43</v>
      </c>
      <c r="L22" s="123">
        <v>170502</v>
      </c>
      <c r="M22" s="371">
        <f t="shared" si="0"/>
        <v>102467.59999999998</v>
      </c>
      <c r="N22" s="110">
        <f t="shared" si="1"/>
        <v>3965.1627906976746</v>
      </c>
      <c r="O22" s="110">
        <f>N22*48</f>
        <v>190327.81395348837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43</v>
      </c>
      <c r="L23" s="123">
        <v>252000</v>
      </c>
      <c r="M23" s="371">
        <f t="shared" si="0"/>
        <v>74770</v>
      </c>
      <c r="N23" s="120">
        <f t="shared" si="1"/>
        <v>5860.4651162790697</v>
      </c>
      <c r="O23" s="110">
        <f>N23*48</f>
        <v>281302.32558139536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3">
        <v>41608</v>
      </c>
      <c r="K24" s="48" t="s">
        <v>84</v>
      </c>
      <c r="L24" s="112">
        <v>206726</v>
      </c>
      <c r="M24" s="113">
        <f t="shared" si="0"/>
        <v>1793274</v>
      </c>
      <c r="N24" s="110">
        <f t="shared" si="1"/>
        <v>5042.0975609756097</v>
      </c>
      <c r="O24" s="110">
        <f>N24*48</f>
        <v>242020.68292682926</v>
      </c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495</v>
      </c>
      <c r="L25" s="112">
        <v>21919</v>
      </c>
      <c r="M25" s="111">
        <f t="shared" si="0"/>
        <v>-1920</v>
      </c>
      <c r="N25" s="110">
        <f t="shared" si="1"/>
        <v>1369.9375</v>
      </c>
      <c r="O25" s="110">
        <f>N25*24</f>
        <v>32878.5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401</v>
      </c>
      <c r="L26" s="123">
        <v>1383000</v>
      </c>
      <c r="M26" s="408">
        <f t="shared" si="0"/>
        <v>-441000</v>
      </c>
      <c r="N26" s="120">
        <f t="shared" si="1"/>
        <v>36394.73684210526</v>
      </c>
      <c r="O26" s="120">
        <f>N26*46</f>
        <v>1674157.894736842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75" t="s">
        <v>69</v>
      </c>
      <c r="L27" s="123">
        <v>2843050</v>
      </c>
      <c r="M27" s="371">
        <f t="shared" si="0"/>
        <v>1078808.3199999998</v>
      </c>
      <c r="N27" s="120">
        <f t="shared" si="1"/>
        <v>76839.189189189186</v>
      </c>
      <c r="O27" s="120">
        <f>N27*45</f>
        <v>3457763.5135135134</v>
      </c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403</v>
      </c>
      <c r="L28" s="112">
        <v>13105</v>
      </c>
      <c r="M28" s="113">
        <f t="shared" si="0"/>
        <v>6795</v>
      </c>
      <c r="N28" s="110">
        <f t="shared" si="1"/>
        <v>1092.0833333333333</v>
      </c>
      <c r="O28" s="120">
        <f>N28*K28</f>
        <v>13105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497</v>
      </c>
      <c r="L29" s="112">
        <v>10692</v>
      </c>
      <c r="M29" s="113">
        <f t="shared" si="0"/>
        <v>9298</v>
      </c>
      <c r="N29" s="110">
        <f t="shared" si="1"/>
        <v>822.46153846153845</v>
      </c>
      <c r="O29" s="110">
        <f>N29*24</f>
        <v>19739.076923076922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497</v>
      </c>
      <c r="L30" s="112">
        <v>481</v>
      </c>
      <c r="M30" s="113">
        <f t="shared" si="0"/>
        <v>3019</v>
      </c>
      <c r="N30" s="110">
        <f t="shared" si="1"/>
        <v>37</v>
      </c>
      <c r="O30" s="110">
        <f>N30*24</f>
        <v>888</v>
      </c>
      <c r="P30" s="64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496</v>
      </c>
      <c r="L31" s="123">
        <v>543855</v>
      </c>
      <c r="M31" s="111">
        <f t="shared" si="0"/>
        <v>-24559</v>
      </c>
      <c r="N31" s="110">
        <f t="shared" si="1"/>
        <v>15538.714285714286</v>
      </c>
      <c r="O31" s="110">
        <f>N31*48</f>
        <v>745858.28571428568</v>
      </c>
    </row>
    <row r="32" spans="1:19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3">
        <v>42544</v>
      </c>
      <c r="K32" s="48" t="s">
        <v>74</v>
      </c>
      <c r="L32" s="112">
        <v>28277</v>
      </c>
      <c r="M32" s="111">
        <f t="shared" si="0"/>
        <v>-8377</v>
      </c>
      <c r="N32" s="110">
        <f t="shared" si="1"/>
        <v>2827.7</v>
      </c>
      <c r="O32" s="110">
        <f>N32*24</f>
        <v>67864.799999999988</v>
      </c>
    </row>
    <row r="33" spans="1:15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498</v>
      </c>
      <c r="L33" s="123">
        <v>233807</v>
      </c>
      <c r="M33" s="113">
        <f t="shared" si="0"/>
        <v>14693</v>
      </c>
      <c r="N33" s="110">
        <f t="shared" si="1"/>
        <v>7306.46875</v>
      </c>
      <c r="O33" s="110">
        <f>N33*48</f>
        <v>350710.5</v>
      </c>
    </row>
    <row r="34" spans="1:15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499</v>
      </c>
      <c r="L34" s="112">
        <v>13510</v>
      </c>
      <c r="M34" s="111">
        <f t="shared" si="0"/>
        <v>-4960</v>
      </c>
      <c r="N34" s="110">
        <f t="shared" si="1"/>
        <v>500.37037037037038</v>
      </c>
      <c r="O34" s="110">
        <f>N34*48</f>
        <v>24017.777777777777</v>
      </c>
    </row>
    <row r="35" spans="1:15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499</v>
      </c>
      <c r="L35" s="112">
        <v>11993</v>
      </c>
      <c r="M35" s="113">
        <f t="shared" si="0"/>
        <v>18007</v>
      </c>
      <c r="N35" s="110">
        <f t="shared" si="1"/>
        <v>444.18518518518516</v>
      </c>
      <c r="O35" s="110">
        <f>N35*48</f>
        <v>21320.888888888887</v>
      </c>
    </row>
    <row r="36" spans="1:15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26"/>
      <c r="J36" s="3">
        <v>42044</v>
      </c>
      <c r="K36" s="48" t="s">
        <v>499</v>
      </c>
      <c r="L36" s="112">
        <v>16863</v>
      </c>
      <c r="M36" s="111">
        <f t="shared" si="0"/>
        <v>-16863</v>
      </c>
      <c r="N36" s="110">
        <f t="shared" si="1"/>
        <v>624.55555555555554</v>
      </c>
      <c r="O36" s="110">
        <f>N36*48</f>
        <v>29978.666666666664</v>
      </c>
    </row>
    <row r="37" spans="1:15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82</v>
      </c>
      <c r="L37" s="240"/>
      <c r="M37" s="361"/>
      <c r="N37" s="361"/>
      <c r="O37" s="361"/>
    </row>
    <row r="38" spans="1:15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81</v>
      </c>
      <c r="L38" s="112">
        <v>319472</v>
      </c>
      <c r="M38" s="113">
        <f t="shared" si="0"/>
        <v>100524</v>
      </c>
      <c r="N38" s="110">
        <f t="shared" si="1"/>
        <v>13890.08695652174</v>
      </c>
      <c r="O38" s="110">
        <f t="shared" ref="O38:O43" si="2">N38*48</f>
        <v>666724.17391304346</v>
      </c>
    </row>
    <row r="39" spans="1:15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407</v>
      </c>
      <c r="L39" s="112">
        <v>9105</v>
      </c>
      <c r="M39" s="113">
        <f t="shared" si="0"/>
        <v>10695</v>
      </c>
      <c r="N39" s="110">
        <f t="shared" si="1"/>
        <v>413.86363636363637</v>
      </c>
      <c r="O39" s="110">
        <f t="shared" si="2"/>
        <v>19865.454545454544</v>
      </c>
    </row>
    <row r="40" spans="1:15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500</v>
      </c>
      <c r="L40" s="112">
        <v>112767</v>
      </c>
      <c r="M40" s="113">
        <f t="shared" si="0"/>
        <v>169233</v>
      </c>
      <c r="N40" s="110">
        <f t="shared" si="1"/>
        <v>5935.105263157895</v>
      </c>
      <c r="O40" s="110">
        <f t="shared" si="2"/>
        <v>284885.05263157899</v>
      </c>
    </row>
    <row r="41" spans="1:15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500</v>
      </c>
      <c r="L41" s="123">
        <v>33356</v>
      </c>
      <c r="M41" s="113">
        <f t="shared" si="0"/>
        <v>20244</v>
      </c>
      <c r="N41" s="110">
        <f t="shared" si="1"/>
        <v>1755.578947368421</v>
      </c>
      <c r="O41" s="110">
        <f t="shared" si="2"/>
        <v>84267.789473684214</v>
      </c>
    </row>
    <row r="42" spans="1:15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500</v>
      </c>
      <c r="L42" s="112">
        <v>735914</v>
      </c>
      <c r="M42" s="113">
        <f t="shared" si="0"/>
        <v>864082</v>
      </c>
      <c r="N42" s="110">
        <f t="shared" si="1"/>
        <v>38732.315789473687</v>
      </c>
      <c r="O42" s="110">
        <f t="shared" si="2"/>
        <v>1859151.1578947371</v>
      </c>
    </row>
    <row r="43" spans="1:15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500</v>
      </c>
      <c r="L43" s="112">
        <v>341942</v>
      </c>
      <c r="M43" s="113">
        <f t="shared" si="0"/>
        <v>526458</v>
      </c>
      <c r="N43" s="110">
        <f t="shared" si="1"/>
        <v>17996.947368421053</v>
      </c>
      <c r="O43" s="110">
        <f t="shared" si="2"/>
        <v>863853.47368421056</v>
      </c>
    </row>
    <row r="44" spans="1:15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1"/>
      <c r="K44" s="1"/>
      <c r="L44" s="1"/>
      <c r="M44" s="113"/>
      <c r="N44" s="110"/>
      <c r="O44" s="1"/>
    </row>
    <row r="45" spans="1:15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400</v>
      </c>
      <c r="L45" s="123">
        <v>210747</v>
      </c>
      <c r="M45" s="113">
        <f>I45-L45</f>
        <v>148053</v>
      </c>
      <c r="N45" s="110">
        <f>L45/K45</f>
        <v>14049.8</v>
      </c>
      <c r="O45" s="110">
        <f>N45*48</f>
        <v>674390.39999999991</v>
      </c>
    </row>
    <row r="46" spans="1:15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403</v>
      </c>
      <c r="L46" s="123">
        <v>26254</v>
      </c>
      <c r="M46" s="113">
        <f>I46-L46</f>
        <v>41100.070000000007</v>
      </c>
      <c r="N46" s="110">
        <f>L46/K46</f>
        <v>2187.8333333333335</v>
      </c>
      <c r="O46" s="110">
        <f t="shared" ref="O46:O53" si="3">N46*48</f>
        <v>105016</v>
      </c>
    </row>
    <row r="47" spans="1:15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403</v>
      </c>
      <c r="L47" s="112">
        <v>660</v>
      </c>
      <c r="M47" s="113">
        <f>I47-L47</f>
        <v>66454</v>
      </c>
      <c r="N47" s="110">
        <f>L47/K47</f>
        <v>55</v>
      </c>
      <c r="O47" s="110">
        <f t="shared" si="3"/>
        <v>2640</v>
      </c>
    </row>
    <row r="48" spans="1:15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3">
        <v>42471</v>
      </c>
      <c r="K48" s="48" t="s">
        <v>403</v>
      </c>
      <c r="L48" s="390" t="s">
        <v>502</v>
      </c>
      <c r="M48" s="113"/>
      <c r="N48" s="110"/>
      <c r="O48" s="110"/>
    </row>
    <row r="49" spans="1:21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403</v>
      </c>
      <c r="L49" s="112">
        <v>8109</v>
      </c>
      <c r="M49" s="113">
        <f>I49-L49</f>
        <v>107163.71</v>
      </c>
      <c r="N49" s="110">
        <f>L49/K49</f>
        <v>675.75</v>
      </c>
      <c r="O49" s="110">
        <f t="shared" si="3"/>
        <v>32436</v>
      </c>
    </row>
    <row r="50" spans="1:21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403</v>
      </c>
      <c r="L50" s="112">
        <v>920</v>
      </c>
      <c r="M50" s="113">
        <f>I50-L50</f>
        <v>66220</v>
      </c>
      <c r="N50" s="110">
        <f>L50/K50</f>
        <v>76.666666666666671</v>
      </c>
      <c r="O50" s="110">
        <f t="shared" si="3"/>
        <v>3680</v>
      </c>
      <c r="P50" s="76"/>
      <c r="Q50" s="77"/>
      <c r="R50" s="77"/>
    </row>
    <row r="51" spans="1:21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72</v>
      </c>
      <c r="L51" s="115">
        <v>3382000</v>
      </c>
      <c r="M51" s="113">
        <f>I51-L51</f>
        <v>26618000</v>
      </c>
      <c r="N51" s="110">
        <f>L51/K51</f>
        <v>375777.77777777775</v>
      </c>
      <c r="O51" s="110">
        <f t="shared" si="3"/>
        <v>18037333.333333332</v>
      </c>
      <c r="P51" s="669" t="s">
        <v>738</v>
      </c>
    </row>
    <row r="52" spans="1:21" s="772" customFormat="1" ht="30" customHeight="1" x14ac:dyDescent="0.25">
      <c r="A52" s="243">
        <v>104554</v>
      </c>
      <c r="B52" s="242"/>
      <c r="C52" s="242"/>
      <c r="D52" s="779" t="s">
        <v>24</v>
      </c>
      <c r="E52" s="780" t="s">
        <v>731</v>
      </c>
      <c r="F52" s="242">
        <v>42738</v>
      </c>
      <c r="G52" s="242">
        <v>44199</v>
      </c>
      <c r="H52" s="778" t="s">
        <v>4</v>
      </c>
      <c r="I52" s="550">
        <v>576000</v>
      </c>
      <c r="J52" s="781">
        <v>42769</v>
      </c>
      <c r="K52" s="782" t="s">
        <v>735</v>
      </c>
      <c r="L52" s="371">
        <v>15000</v>
      </c>
      <c r="M52" s="113">
        <f t="shared" ref="M52" si="4">I52-L52</f>
        <v>561000</v>
      </c>
      <c r="N52" s="110">
        <f t="shared" ref="N52" si="5">L52/K52</f>
        <v>5000</v>
      </c>
      <c r="O52" s="110">
        <f t="shared" si="3"/>
        <v>240000</v>
      </c>
      <c r="P52" s="787" t="s">
        <v>732</v>
      </c>
      <c r="Q52" s="784"/>
      <c r="R52" s="784"/>
      <c r="S52" s="784"/>
    </row>
    <row r="53" spans="1:21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501</v>
      </c>
      <c r="L53" s="123">
        <v>16832</v>
      </c>
      <c r="M53" s="113">
        <f>I53-L53</f>
        <v>75117</v>
      </c>
      <c r="N53" s="110">
        <f>L53/K53</f>
        <v>2805.3333333333335</v>
      </c>
      <c r="O53" s="110">
        <f t="shared" si="3"/>
        <v>134656</v>
      </c>
    </row>
    <row r="54" spans="1:21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3">
        <v>41913</v>
      </c>
      <c r="K54" s="48" t="s">
        <v>404</v>
      </c>
      <c r="L54" s="112">
        <v>345</v>
      </c>
      <c r="M54" s="113"/>
      <c r="N54" s="110"/>
      <c r="O54" s="110"/>
    </row>
    <row r="55" spans="1:21" ht="30" customHeight="1" x14ac:dyDescent="0.25">
      <c r="A55" s="363" t="s">
        <v>365</v>
      </c>
      <c r="B55" s="1"/>
      <c r="C55" s="1"/>
      <c r="D55" s="2" t="s">
        <v>328</v>
      </c>
      <c r="E55" s="327" t="s">
        <v>428</v>
      </c>
      <c r="F55" s="3">
        <v>42767</v>
      </c>
      <c r="G55" s="407">
        <v>43100</v>
      </c>
      <c r="H55" s="2" t="s">
        <v>522</v>
      </c>
      <c r="I55" s="221">
        <v>157000</v>
      </c>
      <c r="J55" s="74">
        <v>42795</v>
      </c>
      <c r="K55" s="326">
        <v>2</v>
      </c>
      <c r="L55" s="411">
        <v>95600</v>
      </c>
      <c r="M55" s="371">
        <f>I55-L55</f>
        <v>61400</v>
      </c>
      <c r="N55" s="120">
        <f>L55/K55</f>
        <v>47800</v>
      </c>
      <c r="O55" s="120">
        <f>N55*10</f>
        <v>478000</v>
      </c>
      <c r="P55" s="648" t="s">
        <v>657</v>
      </c>
      <c r="Q55" s="648"/>
      <c r="R55" s="648"/>
      <c r="S55" s="648"/>
      <c r="T55" s="648"/>
      <c r="U55" s="648"/>
    </row>
    <row r="56" spans="1:21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407">
        <v>43132</v>
      </c>
      <c r="H56" s="2" t="s">
        <v>32</v>
      </c>
      <c r="I56" s="221">
        <v>14000</v>
      </c>
      <c r="J56" s="3">
        <v>42795</v>
      </c>
      <c r="K56" s="2">
        <v>2</v>
      </c>
      <c r="L56" s="409">
        <v>2800</v>
      </c>
      <c r="M56" s="113">
        <f>I56-L56</f>
        <v>11200</v>
      </c>
      <c r="N56" s="120">
        <f>L56/K56</f>
        <v>1400</v>
      </c>
      <c r="O56" s="120">
        <f>N56*12</f>
        <v>16800</v>
      </c>
    </row>
    <row r="57" spans="1:21" ht="30" customHeight="1" x14ac:dyDescent="0.25">
      <c r="A57" s="1"/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1</v>
      </c>
      <c r="L57" s="409">
        <v>5600</v>
      </c>
      <c r="M57" s="113">
        <f>I57-L57</f>
        <v>93400</v>
      </c>
      <c r="N57" s="120">
        <f>L57/K57</f>
        <v>5600</v>
      </c>
      <c r="O57" s="120">
        <f>N57*12</f>
        <v>67200</v>
      </c>
    </row>
    <row r="58" spans="1:21" x14ac:dyDescent="0.25">
      <c r="A58" s="39"/>
      <c r="B58" s="39"/>
      <c r="C58" s="39"/>
      <c r="D58" s="40"/>
      <c r="E58" s="40"/>
      <c r="F58" s="39"/>
      <c r="G58" s="45"/>
      <c r="H58" s="40"/>
      <c r="I58" s="41"/>
      <c r="J58" s="39"/>
      <c r="K58" s="39"/>
      <c r="L58" s="42"/>
      <c r="M58" s="46"/>
      <c r="N58" s="44"/>
      <c r="O58" s="44"/>
    </row>
    <row r="59" spans="1:21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3" spans="1:21" x14ac:dyDescent="0.25">
      <c r="F63" s="97"/>
    </row>
    <row r="88" ht="14.25" customHeight="1" x14ac:dyDescent="0.25"/>
  </sheetData>
  <sortState ref="A7:O53">
    <sortCondition ref="G8:G51"/>
    <sortCondition ref="D8:D51"/>
  </sortState>
  <mergeCells count="13">
    <mergeCell ref="A5:B5"/>
    <mergeCell ref="A3:B3"/>
    <mergeCell ref="A4:B4"/>
    <mergeCell ref="A2:B2"/>
    <mergeCell ref="O7:O8"/>
    <mergeCell ref="A7:A8"/>
    <mergeCell ref="D7:E8"/>
    <mergeCell ref="F7:I7"/>
    <mergeCell ref="J7:L7"/>
    <mergeCell ref="M7:M8"/>
    <mergeCell ref="N7:N8"/>
    <mergeCell ref="B7:B8"/>
    <mergeCell ref="C7:C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Q61"/>
  <sheetViews>
    <sheetView workbookViewId="0">
      <selection activeCell="G18" sqref="G18:H18"/>
    </sheetView>
  </sheetViews>
  <sheetFormatPr defaultRowHeight="15" x14ac:dyDescent="0.25"/>
  <cols>
    <col min="1" max="1" width="13.85546875" customWidth="1"/>
    <col min="2" max="2" width="9.42578125" customWidth="1"/>
    <col min="3" max="3" width="22.28515625" customWidth="1"/>
    <col min="4" max="4" width="15" customWidth="1"/>
    <col min="5" max="6" width="10.7109375" customWidth="1"/>
    <col min="7" max="7" width="12.7109375" customWidth="1"/>
    <col min="8" max="8" width="17.5703125" customWidth="1"/>
    <col min="9" max="9" width="10.140625" customWidth="1"/>
    <col min="10" max="10" width="9.28515625" customWidth="1"/>
    <col min="11" max="11" width="17.140625" customWidth="1"/>
    <col min="12" max="12" width="17.42578125" customWidth="1"/>
    <col min="13" max="13" width="11.85546875" customWidth="1"/>
    <col min="14" max="14" width="14.5703125" customWidth="1"/>
    <col min="15" max="15" width="17" customWidth="1"/>
    <col min="16" max="16" width="13.42578125" customWidth="1"/>
  </cols>
  <sheetData>
    <row r="1" spans="1:17" ht="15" customHeight="1" x14ac:dyDescent="0.25"/>
    <row r="2" spans="1:17" ht="15" customHeight="1" x14ac:dyDescent="0.25">
      <c r="A2" s="884"/>
      <c r="B2" s="884"/>
    </row>
    <row r="3" spans="1:17" ht="15" customHeight="1" x14ac:dyDescent="0.25">
      <c r="A3" s="884"/>
      <c r="B3" s="884"/>
    </row>
    <row r="4" spans="1:17" ht="15" customHeight="1" x14ac:dyDescent="0.25">
      <c r="A4" s="884"/>
      <c r="B4" s="884"/>
    </row>
    <row r="5" spans="1:17" ht="15" customHeight="1" x14ac:dyDescent="0.25">
      <c r="A5" s="884"/>
      <c r="B5" s="884"/>
    </row>
    <row r="6" spans="1:17" ht="15" customHeight="1" x14ac:dyDescent="0.25"/>
    <row r="7" spans="1:17" ht="15" customHeight="1" x14ac:dyDescent="0.25">
      <c r="A7" s="884"/>
      <c r="B7" s="884"/>
      <c r="C7" s="884"/>
      <c r="D7" s="884"/>
      <c r="E7" s="884"/>
      <c r="F7" s="884"/>
      <c r="G7" s="884"/>
      <c r="H7" s="884"/>
      <c r="I7" s="884"/>
      <c r="J7" s="884"/>
      <c r="K7" s="884"/>
      <c r="L7" s="884"/>
      <c r="M7" s="884"/>
      <c r="N7" s="884"/>
    </row>
    <row r="8" spans="1:17" ht="15" customHeight="1" x14ac:dyDescent="0.25">
      <c r="A8" s="884"/>
      <c r="B8" s="884"/>
      <c r="C8" s="884"/>
      <c r="D8" s="884"/>
      <c r="L8" s="884"/>
      <c r="M8" s="884"/>
      <c r="N8" s="884"/>
    </row>
    <row r="9" spans="1:17" ht="15" customHeight="1" x14ac:dyDescent="0.25"/>
    <row r="10" spans="1:17" ht="15" customHeight="1" x14ac:dyDescent="0.25"/>
    <row r="11" spans="1:17" ht="15" customHeight="1" x14ac:dyDescent="0.25"/>
    <row r="12" spans="1:17" ht="15" customHeight="1" x14ac:dyDescent="0.25"/>
    <row r="13" spans="1:17" ht="15" customHeight="1" x14ac:dyDescent="0.25"/>
    <row r="14" spans="1:17" ht="15" customHeight="1" x14ac:dyDescent="0.25"/>
    <row r="15" spans="1:17" ht="15" customHeight="1" x14ac:dyDescent="0.25">
      <c r="Q15" s="44"/>
    </row>
    <row r="16" spans="1:17" ht="15" customHeight="1" x14ac:dyDescent="0.25">
      <c r="Q16" s="44"/>
    </row>
    <row r="17" spans="15:17" ht="15" customHeight="1" x14ac:dyDescent="0.25">
      <c r="Q17" s="40"/>
    </row>
    <row r="18" spans="15:17" ht="15" customHeight="1" x14ac:dyDescent="0.25">
      <c r="Q18" s="40"/>
    </row>
    <row r="19" spans="15:17" ht="15" customHeight="1" x14ac:dyDescent="0.25">
      <c r="Q19" s="40"/>
    </row>
    <row r="20" spans="15:17" ht="15" customHeight="1" x14ac:dyDescent="0.25"/>
    <row r="21" spans="15:17" ht="15" customHeight="1" x14ac:dyDescent="0.25"/>
    <row r="22" spans="15:17" ht="15" customHeight="1" x14ac:dyDescent="0.25"/>
    <row r="23" spans="15:17" ht="15" customHeight="1" x14ac:dyDescent="0.25"/>
    <row r="24" spans="15:17" ht="15" customHeight="1" x14ac:dyDescent="0.25"/>
    <row r="25" spans="15:17" ht="15" customHeight="1" x14ac:dyDescent="0.25"/>
    <row r="26" spans="15:17" ht="15" customHeight="1" x14ac:dyDescent="0.25"/>
    <row r="27" spans="15:17" ht="15" customHeight="1" x14ac:dyDescent="0.25"/>
    <row r="28" spans="15:17" ht="15" customHeight="1" x14ac:dyDescent="0.25"/>
    <row r="29" spans="15:17" ht="15" customHeight="1" x14ac:dyDescent="0.25">
      <c r="O29" s="64"/>
    </row>
    <row r="30" spans="15:17" ht="15" customHeight="1" x14ac:dyDescent="0.25"/>
    <row r="31" spans="15:17" ht="15" customHeight="1" x14ac:dyDescent="0.25"/>
    <row r="32" spans="15:1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spans="1:17" ht="15" customHeight="1" x14ac:dyDescent="0.25">
      <c r="O49" s="76"/>
      <c r="P49" s="77"/>
      <c r="Q49" s="77"/>
    </row>
    <row r="50" spans="1:17" ht="15" customHeight="1" x14ac:dyDescent="0.25"/>
    <row r="51" spans="1:17" ht="15" customHeight="1" x14ac:dyDescent="0.25"/>
    <row r="52" spans="1:17" ht="15" customHeight="1" x14ac:dyDescent="0.25"/>
    <row r="53" spans="1:17" ht="15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7" ht="15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7" ht="15" customHeight="1" x14ac:dyDescent="0.25">
      <c r="A55" s="39"/>
      <c r="B55" s="39"/>
      <c r="C55" s="40"/>
      <c r="D55" s="40"/>
      <c r="E55" s="39"/>
      <c r="F55" s="39"/>
      <c r="G55" s="40"/>
      <c r="H55" s="41"/>
      <c r="I55" s="39"/>
      <c r="J55" s="39"/>
      <c r="K55" s="42"/>
      <c r="L55" s="43"/>
      <c r="M55" s="44"/>
      <c r="N55" s="44"/>
    </row>
    <row r="56" spans="1:17" ht="15" customHeight="1" x14ac:dyDescent="0.25">
      <c r="A56" s="39"/>
      <c r="B56" s="39"/>
      <c r="C56" s="40"/>
      <c r="D56" s="40"/>
      <c r="E56" s="39"/>
      <c r="F56" s="45"/>
      <c r="G56" s="40"/>
      <c r="H56" s="41"/>
      <c r="I56" s="39"/>
      <c r="J56" s="39"/>
      <c r="K56" s="42"/>
      <c r="L56" s="46"/>
      <c r="M56" s="44"/>
      <c r="N56" s="44"/>
    </row>
    <row r="57" spans="1:17" ht="15" customHeight="1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61" spans="1:17" x14ac:dyDescent="0.25">
      <c r="E61" s="97"/>
    </row>
  </sheetData>
  <mergeCells count="12">
    <mergeCell ref="A2:B2"/>
    <mergeCell ref="N7:N8"/>
    <mergeCell ref="A7:A8"/>
    <mergeCell ref="C7:D8"/>
    <mergeCell ref="E7:H7"/>
    <mergeCell ref="I7:K7"/>
    <mergeCell ref="L7:L8"/>
    <mergeCell ref="M7:M8"/>
    <mergeCell ref="B7:B8"/>
    <mergeCell ref="A5:B5"/>
    <mergeCell ref="A3:B3"/>
    <mergeCell ref="A4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6"/>
  <dimension ref="A1:V87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395" customWidth="1"/>
    <col min="2" max="2" width="9.42578125" style="395" customWidth="1"/>
    <col min="3" max="3" width="10.28515625" style="395" customWidth="1"/>
    <col min="4" max="4" width="22.28515625" style="395" customWidth="1"/>
    <col min="5" max="5" width="15" style="395" customWidth="1"/>
    <col min="6" max="6" width="10.5703125" style="395" customWidth="1"/>
    <col min="7" max="7" width="10.7109375" style="395" customWidth="1"/>
    <col min="8" max="8" width="12.7109375" style="395" customWidth="1"/>
    <col min="9" max="9" width="17.5703125" style="395" customWidth="1"/>
    <col min="10" max="10" width="10.140625" style="395" customWidth="1"/>
    <col min="11" max="11" width="9.7109375" style="395" customWidth="1"/>
    <col min="12" max="12" width="11.28515625" style="395" customWidth="1"/>
    <col min="13" max="13" width="12.5703125" style="395" customWidth="1"/>
    <col min="14" max="15" width="11.85546875" style="395" customWidth="1"/>
    <col min="16" max="16" width="36.140625" style="395" customWidth="1"/>
    <col min="17" max="17" width="13.42578125" style="395" customWidth="1"/>
    <col min="18" max="16384" width="9.140625" style="395"/>
  </cols>
  <sheetData>
    <row r="1" spans="1:22" ht="20.100000000000001" customHeight="1" x14ac:dyDescent="0.25"/>
    <row r="2" spans="1:22" ht="20.100000000000001" customHeight="1" x14ac:dyDescent="0.25">
      <c r="A2" s="880" t="s">
        <v>198</v>
      </c>
      <c r="B2" s="880"/>
      <c r="C2" s="391"/>
    </row>
    <row r="3" spans="1:22" ht="20.100000000000001" customHeight="1" x14ac:dyDescent="0.25">
      <c r="A3" s="881" t="s">
        <v>197</v>
      </c>
      <c r="B3" s="881"/>
      <c r="C3" s="392"/>
    </row>
    <row r="4" spans="1:22" ht="20.100000000000001" customHeight="1" x14ac:dyDescent="0.25">
      <c r="A4" s="882" t="s">
        <v>199</v>
      </c>
      <c r="B4" s="882"/>
      <c r="C4" s="393"/>
    </row>
    <row r="5" spans="1:22" ht="20.100000000000001" customHeight="1" x14ac:dyDescent="0.25">
      <c r="A5" s="883" t="s">
        <v>200</v>
      </c>
      <c r="B5" s="883"/>
      <c r="C5" s="394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563</v>
      </c>
      <c r="O7" s="866" t="s">
        <v>183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515</v>
      </c>
      <c r="L8" s="65" t="s">
        <v>122</v>
      </c>
      <c r="M8" s="879"/>
      <c r="N8" s="879"/>
      <c r="O8" s="867"/>
      <c r="V8" s="395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110"/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48" t="s">
        <v>518</v>
      </c>
      <c r="L16" s="112">
        <v>1310523</v>
      </c>
      <c r="M16" s="111">
        <f>I16-L16</f>
        <v>-724883.08</v>
      </c>
      <c r="N16" s="110">
        <f t="shared" ref="N16:N23" si="0">L16/K16</f>
        <v>27302.5625</v>
      </c>
      <c r="O16" s="110">
        <f>N16*48</f>
        <v>1310523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48" t="s">
        <v>518</v>
      </c>
      <c r="L17" s="112">
        <v>1369900</v>
      </c>
      <c r="M17" s="113">
        <f t="shared" ref="M17:M43" si="1">I17-L17</f>
        <v>511222.43999999994</v>
      </c>
      <c r="N17" s="110">
        <f t="shared" si="0"/>
        <v>28539.583333333332</v>
      </c>
      <c r="O17" s="110">
        <f>N17*48</f>
        <v>1369900</v>
      </c>
      <c r="P17" s="397"/>
      <c r="Q17" s="397"/>
      <c r="R17" s="44"/>
      <c r="S17" s="397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48" t="s">
        <v>518</v>
      </c>
      <c r="L18" s="112">
        <v>7320</v>
      </c>
      <c r="M18" s="111">
        <f t="shared" si="1"/>
        <v>-740</v>
      </c>
      <c r="N18" s="110">
        <f t="shared" si="0"/>
        <v>152.5</v>
      </c>
      <c r="O18" s="110">
        <f>N18*48</f>
        <v>7320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48" t="s">
        <v>403</v>
      </c>
      <c r="L19" s="112">
        <v>7181</v>
      </c>
      <c r="M19" s="111">
        <f t="shared" si="1"/>
        <v>-2281</v>
      </c>
      <c r="N19" s="110">
        <f t="shared" si="0"/>
        <v>598.41666666666663</v>
      </c>
      <c r="O19" s="110">
        <f>N19*12</f>
        <v>7181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48" t="s">
        <v>403</v>
      </c>
      <c r="L20" s="112">
        <v>18207</v>
      </c>
      <c r="M20" s="113">
        <f t="shared" si="1"/>
        <v>11093</v>
      </c>
      <c r="N20" s="110">
        <f t="shared" si="0"/>
        <v>1517.25</v>
      </c>
      <c r="O20" s="110">
        <f>N20*12</f>
        <v>18207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396</v>
      </c>
      <c r="L21" s="112">
        <v>138400</v>
      </c>
      <c r="M21" s="113">
        <f t="shared" si="1"/>
        <v>75272</v>
      </c>
      <c r="N21" s="110">
        <f t="shared" si="0"/>
        <v>3008.695652173913</v>
      </c>
      <c r="O21" s="110">
        <f>N21*48</f>
        <v>144417.39130434784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44</v>
      </c>
      <c r="L22" s="123">
        <v>171772</v>
      </c>
      <c r="M22" s="113">
        <f t="shared" si="1"/>
        <v>101197.59999999998</v>
      </c>
      <c r="N22" s="110">
        <f t="shared" si="0"/>
        <v>3903.909090909091</v>
      </c>
      <c r="O22" s="110">
        <f>N22*48</f>
        <v>187387.63636363635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44</v>
      </c>
      <c r="L23" s="123">
        <v>255340</v>
      </c>
      <c r="M23" s="371">
        <f t="shared" si="1"/>
        <v>71430</v>
      </c>
      <c r="N23" s="120">
        <f t="shared" si="0"/>
        <v>5803.181818181818</v>
      </c>
      <c r="O23" s="110">
        <f>N23*48</f>
        <v>278552.72727272729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48" t="s">
        <v>398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65</v>
      </c>
      <c r="L25" s="112">
        <v>21919</v>
      </c>
      <c r="M25" s="111">
        <f t="shared" si="1"/>
        <v>-1920</v>
      </c>
      <c r="N25" s="110">
        <f>L25/K25</f>
        <v>1289.3529411764705</v>
      </c>
      <c r="O25" s="110">
        <f>N25*24</f>
        <v>30944.470588235294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85</v>
      </c>
      <c r="L26" s="123">
        <v>1400000</v>
      </c>
      <c r="M26" s="408">
        <f t="shared" si="1"/>
        <v>-458000</v>
      </c>
      <c r="N26" s="110">
        <f>L26/K26</f>
        <v>35897.435897435898</v>
      </c>
      <c r="O26" s="110">
        <f>N26*46</f>
        <v>1651282.0512820513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401</v>
      </c>
      <c r="L27" s="123">
        <v>2862000</v>
      </c>
      <c r="M27" s="371">
        <f t="shared" si="1"/>
        <v>1059858.3199999998</v>
      </c>
      <c r="N27" s="120">
        <f t="shared" ref="N27:N32" si="2">L27/K27</f>
        <v>75315.789473684214</v>
      </c>
      <c r="O27" s="120">
        <f>N27*45</f>
        <v>3389210.5263157897</v>
      </c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497</v>
      </c>
      <c r="L28" s="112">
        <v>13105</v>
      </c>
      <c r="M28" s="113">
        <f t="shared" si="1"/>
        <v>6795</v>
      </c>
      <c r="N28" s="110">
        <f t="shared" si="2"/>
        <v>1008.0769230769231</v>
      </c>
      <c r="O28" s="120">
        <f>N28*13</f>
        <v>13105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79</v>
      </c>
      <c r="L29" s="112">
        <v>11385</v>
      </c>
      <c r="M29" s="113">
        <f t="shared" si="1"/>
        <v>8605</v>
      </c>
      <c r="N29" s="110">
        <f t="shared" si="2"/>
        <v>813.21428571428567</v>
      </c>
      <c r="O29" s="110">
        <f>N29*24</f>
        <v>19517.142857142855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79</v>
      </c>
      <c r="L30" s="112">
        <v>481</v>
      </c>
      <c r="M30" s="113">
        <f t="shared" si="1"/>
        <v>3019</v>
      </c>
      <c r="N30" s="110">
        <f t="shared" si="2"/>
        <v>34.357142857142854</v>
      </c>
      <c r="O30" s="110">
        <f>N30*24</f>
        <v>824.57142857142844</v>
      </c>
      <c r="P30" s="64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519</v>
      </c>
      <c r="L31" s="123">
        <v>544820</v>
      </c>
      <c r="M31" s="111">
        <f t="shared" si="1"/>
        <v>-25524</v>
      </c>
      <c r="N31" s="110">
        <f t="shared" si="2"/>
        <v>15133.888888888889</v>
      </c>
      <c r="O31" s="110">
        <f>N31*48</f>
        <v>726426.66666666663</v>
      </c>
    </row>
    <row r="32" spans="1:19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3">
        <v>42544</v>
      </c>
      <c r="K32" s="48" t="s">
        <v>75</v>
      </c>
      <c r="L32" s="112">
        <v>28277</v>
      </c>
      <c r="M32" s="111">
        <f t="shared" si="1"/>
        <v>-8377</v>
      </c>
      <c r="N32" s="110">
        <f t="shared" si="2"/>
        <v>2570.6363636363635</v>
      </c>
      <c r="O32" s="110">
        <f>N32*24</f>
        <v>61695.272727272721</v>
      </c>
    </row>
    <row r="33" spans="1:15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68</v>
      </c>
      <c r="L33" s="123">
        <v>238087</v>
      </c>
      <c r="M33" s="113">
        <f t="shared" si="1"/>
        <v>10413</v>
      </c>
      <c r="N33" s="110">
        <f>L33/K33</f>
        <v>7214.757575757576</v>
      </c>
      <c r="O33" s="110">
        <f>N33*48</f>
        <v>346308.36363636365</v>
      </c>
    </row>
    <row r="34" spans="1:15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520</v>
      </c>
      <c r="L34" s="112">
        <v>14727</v>
      </c>
      <c r="M34" s="111">
        <f t="shared" si="1"/>
        <v>-6177</v>
      </c>
      <c r="N34" s="110">
        <f>L34/K34</f>
        <v>525.96428571428567</v>
      </c>
      <c r="O34" s="110">
        <f>N34*48</f>
        <v>25246.28571428571</v>
      </c>
    </row>
    <row r="35" spans="1:15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520</v>
      </c>
      <c r="L35" s="112">
        <v>12345</v>
      </c>
      <c r="M35" s="113">
        <f t="shared" si="1"/>
        <v>17655</v>
      </c>
      <c r="N35" s="110">
        <f>L35/K35</f>
        <v>440.89285714285717</v>
      </c>
      <c r="O35" s="110">
        <f>N35*48</f>
        <v>21162.857142857145</v>
      </c>
    </row>
    <row r="36" spans="1:15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26"/>
      <c r="J36" s="3">
        <v>42044</v>
      </c>
      <c r="K36" s="48" t="s">
        <v>520</v>
      </c>
      <c r="L36" s="112">
        <v>17472</v>
      </c>
      <c r="M36" s="111">
        <f t="shared" si="1"/>
        <v>-17472</v>
      </c>
      <c r="N36" s="110">
        <f>L36/K36</f>
        <v>624</v>
      </c>
      <c r="O36" s="110">
        <f>N36*48</f>
        <v>29952</v>
      </c>
    </row>
    <row r="37" spans="1:15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405</v>
      </c>
      <c r="L37" s="240"/>
      <c r="M37" s="361"/>
      <c r="N37" s="361"/>
      <c r="O37" s="361"/>
    </row>
    <row r="38" spans="1:15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406</v>
      </c>
      <c r="L38" s="112">
        <v>327305</v>
      </c>
      <c r="M38" s="113">
        <f t="shared" si="1"/>
        <v>92691</v>
      </c>
      <c r="N38" s="110">
        <f t="shared" ref="N38:N43" si="3">L38/K38</f>
        <v>13637.708333333334</v>
      </c>
      <c r="O38" s="110">
        <f t="shared" ref="O38:O43" si="4">N38*48</f>
        <v>654610</v>
      </c>
    </row>
    <row r="39" spans="1:15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81</v>
      </c>
      <c r="L39" s="112">
        <v>10755</v>
      </c>
      <c r="M39" s="113">
        <f t="shared" si="1"/>
        <v>9045</v>
      </c>
      <c r="N39" s="110">
        <f t="shared" si="3"/>
        <v>467.60869565217394</v>
      </c>
      <c r="O39" s="110">
        <f t="shared" si="4"/>
        <v>22445.217391304348</v>
      </c>
    </row>
    <row r="40" spans="1:15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76</v>
      </c>
      <c r="L40" s="112">
        <v>112770</v>
      </c>
      <c r="M40" s="113">
        <f t="shared" si="1"/>
        <v>169230</v>
      </c>
      <c r="N40" s="110">
        <f t="shared" si="3"/>
        <v>5638.5</v>
      </c>
      <c r="O40" s="110">
        <f t="shared" si="4"/>
        <v>270648</v>
      </c>
    </row>
    <row r="41" spans="1:15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76</v>
      </c>
      <c r="L41" s="123">
        <v>33357</v>
      </c>
      <c r="M41" s="113">
        <f t="shared" si="1"/>
        <v>20243</v>
      </c>
      <c r="N41" s="110">
        <f t="shared" si="3"/>
        <v>1667.85</v>
      </c>
      <c r="O41" s="110">
        <f t="shared" si="4"/>
        <v>80056.799999999988</v>
      </c>
    </row>
    <row r="42" spans="1:15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76</v>
      </c>
      <c r="L42" s="112">
        <v>788777</v>
      </c>
      <c r="M42" s="113">
        <f t="shared" si="1"/>
        <v>811219</v>
      </c>
      <c r="N42" s="110">
        <f t="shared" si="3"/>
        <v>39438.85</v>
      </c>
      <c r="O42" s="110">
        <f t="shared" si="4"/>
        <v>1893064.7999999998</v>
      </c>
    </row>
    <row r="43" spans="1:15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76</v>
      </c>
      <c r="L43" s="112">
        <v>392700</v>
      </c>
      <c r="M43" s="113">
        <f t="shared" si="1"/>
        <v>475700</v>
      </c>
      <c r="N43" s="110">
        <f t="shared" si="3"/>
        <v>19635</v>
      </c>
      <c r="O43" s="110">
        <f t="shared" si="4"/>
        <v>942480</v>
      </c>
    </row>
    <row r="44" spans="1:15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1"/>
      <c r="L44" s="123">
        <v>2000</v>
      </c>
      <c r="M44" s="113"/>
      <c r="N44" s="110"/>
      <c r="O44" s="1"/>
    </row>
    <row r="45" spans="1:15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495</v>
      </c>
      <c r="L45" s="123">
        <v>220075</v>
      </c>
      <c r="M45" s="113">
        <f>I45-L45</f>
        <v>138725</v>
      </c>
      <c r="N45" s="110">
        <f>L45/K45</f>
        <v>13754.6875</v>
      </c>
      <c r="O45" s="110">
        <f>N45*48</f>
        <v>660225</v>
      </c>
    </row>
    <row r="46" spans="1:15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497</v>
      </c>
      <c r="L46" s="123">
        <v>26254</v>
      </c>
      <c r="M46" s="113">
        <f>I46-L46</f>
        <v>41100.070000000007</v>
      </c>
      <c r="N46" s="110">
        <f>L46/K46</f>
        <v>2019.5384615384614</v>
      </c>
      <c r="O46" s="110">
        <f t="shared" ref="O46:O55" si="5">N46*48</f>
        <v>96937.846153846156</v>
      </c>
    </row>
    <row r="47" spans="1:15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497</v>
      </c>
      <c r="L47" s="112">
        <v>11460</v>
      </c>
      <c r="M47" s="113">
        <f>I47-L47</f>
        <v>55654</v>
      </c>
      <c r="N47" s="110">
        <f>L47/K47</f>
        <v>881.53846153846155</v>
      </c>
      <c r="O47" s="110">
        <f t="shared" si="5"/>
        <v>42313.846153846156</v>
      </c>
    </row>
    <row r="48" spans="1:15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3">
        <v>42471</v>
      </c>
      <c r="K48" s="48" t="s">
        <v>497</v>
      </c>
      <c r="L48" s="390" t="s">
        <v>502</v>
      </c>
      <c r="M48" s="111"/>
      <c r="N48" s="110"/>
      <c r="O48" s="110"/>
    </row>
    <row r="49" spans="1:21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497</v>
      </c>
      <c r="L49" s="112">
        <v>9960</v>
      </c>
      <c r="M49" s="113">
        <f>I49-L49</f>
        <v>105312.71</v>
      </c>
      <c r="N49" s="110">
        <f>L49/K49</f>
        <v>766.15384615384619</v>
      </c>
      <c r="O49" s="110">
        <f t="shared" si="5"/>
        <v>36775.384615384617</v>
      </c>
    </row>
    <row r="50" spans="1:21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497</v>
      </c>
      <c r="L50" s="112">
        <v>950</v>
      </c>
      <c r="M50" s="113">
        <f>I50-L50</f>
        <v>66190</v>
      </c>
      <c r="N50" s="110">
        <f>L50/K50</f>
        <v>73.07692307692308</v>
      </c>
      <c r="O50" s="110">
        <f t="shared" si="5"/>
        <v>3507.6923076923076</v>
      </c>
      <c r="P50" s="76"/>
      <c r="Q50" s="77"/>
      <c r="R50" s="77"/>
    </row>
    <row r="51" spans="1:21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74</v>
      </c>
      <c r="L51" s="115">
        <v>4276000</v>
      </c>
      <c r="M51" s="113">
        <f>I51-L51</f>
        <v>25724000</v>
      </c>
      <c r="N51" s="110">
        <f>L51/K51</f>
        <v>427600</v>
      </c>
      <c r="O51" s="110">
        <f t="shared" si="5"/>
        <v>20524800</v>
      </c>
      <c r="P51" s="669" t="s">
        <v>738</v>
      </c>
    </row>
    <row r="52" spans="1:21" s="772" customFormat="1" ht="30" customHeight="1" x14ac:dyDescent="0.25">
      <c r="A52" s="243">
        <v>104554</v>
      </c>
      <c r="B52" s="242"/>
      <c r="C52" s="242"/>
      <c r="D52" s="779" t="s">
        <v>24</v>
      </c>
      <c r="E52" s="780" t="s">
        <v>731</v>
      </c>
      <c r="F52" s="242">
        <v>42738</v>
      </c>
      <c r="G52" s="242">
        <v>44199</v>
      </c>
      <c r="H52" s="778" t="s">
        <v>4</v>
      </c>
      <c r="I52" s="550">
        <v>576000</v>
      </c>
      <c r="J52" s="781">
        <v>42769</v>
      </c>
      <c r="K52" s="782" t="s">
        <v>71</v>
      </c>
      <c r="L52" s="371">
        <v>22700</v>
      </c>
      <c r="M52" s="113">
        <f t="shared" ref="M52" si="6">I52-L52</f>
        <v>553300</v>
      </c>
      <c r="N52" s="110">
        <f t="shared" ref="N52" si="7">L52/K52</f>
        <v>5675</v>
      </c>
      <c r="O52" s="110">
        <f t="shared" si="5"/>
        <v>272400</v>
      </c>
      <c r="P52" s="787" t="s">
        <v>732</v>
      </c>
      <c r="Q52" s="784"/>
      <c r="R52" s="784"/>
      <c r="S52" s="784"/>
    </row>
    <row r="53" spans="1:21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521</v>
      </c>
      <c r="L53" s="123">
        <v>16832</v>
      </c>
      <c r="M53" s="113">
        <f>I53-L53</f>
        <v>75117</v>
      </c>
      <c r="N53" s="110">
        <f>L53/K53</f>
        <v>2404.5714285714284</v>
      </c>
      <c r="O53" s="110">
        <f t="shared" si="5"/>
        <v>115419.42857142857</v>
      </c>
    </row>
    <row r="54" spans="1:21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3">
        <v>41913</v>
      </c>
      <c r="K54" s="48" t="s">
        <v>498</v>
      </c>
      <c r="L54" s="112">
        <v>26254</v>
      </c>
      <c r="M54" s="113"/>
      <c r="N54" s="110"/>
      <c r="O54" s="110"/>
    </row>
    <row r="55" spans="1:21" ht="30" customHeight="1" x14ac:dyDescent="0.25">
      <c r="A55" s="363" t="s">
        <v>365</v>
      </c>
      <c r="B55" s="1"/>
      <c r="C55" s="1"/>
      <c r="D55" s="2" t="s">
        <v>328</v>
      </c>
      <c r="E55" s="327" t="s">
        <v>428</v>
      </c>
      <c r="F55" s="3">
        <v>42767</v>
      </c>
      <c r="G55" s="3">
        <v>43100</v>
      </c>
      <c r="H55" s="2" t="s">
        <v>522</v>
      </c>
      <c r="I55" s="221">
        <v>157000</v>
      </c>
      <c r="J55" s="74">
        <v>42795</v>
      </c>
      <c r="K55" s="326">
        <v>3</v>
      </c>
      <c r="L55" s="123">
        <v>124400</v>
      </c>
      <c r="M55" s="371">
        <f>I55-L55</f>
        <v>32600</v>
      </c>
      <c r="N55" s="120">
        <f>L55/K55</f>
        <v>41466.666666666664</v>
      </c>
      <c r="O55" s="120">
        <f t="shared" si="5"/>
        <v>1990400</v>
      </c>
      <c r="P55" s="648" t="s">
        <v>657</v>
      </c>
      <c r="Q55" s="648"/>
      <c r="R55" s="648"/>
      <c r="S55" s="648"/>
      <c r="T55" s="648"/>
      <c r="U55" s="648"/>
    </row>
    <row r="56" spans="1:21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2</v>
      </c>
      <c r="L56" s="410">
        <v>2800</v>
      </c>
      <c r="M56" s="371">
        <f>I56-L56</f>
        <v>11200</v>
      </c>
      <c r="N56" s="375">
        <f>L56/K56</f>
        <v>1400</v>
      </c>
      <c r="O56" s="375">
        <f>N56*12</f>
        <v>16800</v>
      </c>
    </row>
    <row r="57" spans="1:21" ht="30" customHeight="1" x14ac:dyDescent="0.25">
      <c r="A57" s="1"/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2</v>
      </c>
      <c r="L57" s="409">
        <v>25000</v>
      </c>
      <c r="M57" s="113">
        <f>I57-L57</f>
        <v>74000</v>
      </c>
      <c r="N57" s="120">
        <f>L57/K57</f>
        <v>12500</v>
      </c>
      <c r="O57" s="120">
        <f>N57*12</f>
        <v>150000</v>
      </c>
    </row>
    <row r="58" spans="1:2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62" spans="1:21" x14ac:dyDescent="0.25">
      <c r="F62" s="97"/>
    </row>
    <row r="87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7"/>
  <dimension ref="A1:V87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437" customWidth="1"/>
    <col min="2" max="2" width="9.42578125" style="437" customWidth="1"/>
    <col min="3" max="3" width="10.28515625" style="437" customWidth="1"/>
    <col min="4" max="4" width="22.28515625" style="437" customWidth="1"/>
    <col min="5" max="5" width="15" style="437" customWidth="1"/>
    <col min="6" max="6" width="10.5703125" style="437" customWidth="1"/>
    <col min="7" max="7" width="10.7109375" style="437" customWidth="1"/>
    <col min="8" max="8" width="12.7109375" style="437" customWidth="1"/>
    <col min="9" max="9" width="17.5703125" style="437" customWidth="1"/>
    <col min="10" max="10" width="10.140625" style="437" customWidth="1"/>
    <col min="11" max="11" width="9.7109375" style="437" customWidth="1"/>
    <col min="12" max="12" width="11.28515625" style="437" customWidth="1"/>
    <col min="13" max="13" width="12.5703125" style="437" customWidth="1"/>
    <col min="14" max="15" width="11.85546875" style="437" customWidth="1"/>
    <col min="16" max="16" width="35" style="668" customWidth="1"/>
    <col min="17" max="17" width="13.42578125" style="437" customWidth="1"/>
    <col min="18" max="16384" width="9.140625" style="437"/>
  </cols>
  <sheetData>
    <row r="1" spans="1:22" ht="20.100000000000001" customHeight="1" x14ac:dyDescent="0.25"/>
    <row r="2" spans="1:22" ht="20.100000000000001" customHeight="1" x14ac:dyDescent="0.25">
      <c r="A2" s="880" t="s">
        <v>198</v>
      </c>
      <c r="B2" s="880"/>
      <c r="C2" s="433"/>
    </row>
    <row r="3" spans="1:22" ht="20.100000000000001" customHeight="1" x14ac:dyDescent="0.25">
      <c r="A3" s="881" t="s">
        <v>197</v>
      </c>
      <c r="B3" s="881"/>
      <c r="C3" s="434"/>
    </row>
    <row r="4" spans="1:22" ht="20.100000000000001" customHeight="1" x14ac:dyDescent="0.25">
      <c r="A4" s="882" t="s">
        <v>199</v>
      </c>
      <c r="B4" s="882"/>
      <c r="C4" s="435"/>
    </row>
    <row r="5" spans="1:22" ht="20.100000000000001" customHeight="1" x14ac:dyDescent="0.25">
      <c r="A5" s="883" t="s">
        <v>200</v>
      </c>
      <c r="B5" s="883"/>
      <c r="C5" s="436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564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538</v>
      </c>
      <c r="L8" s="65" t="s">
        <v>122</v>
      </c>
      <c r="M8" s="879"/>
      <c r="N8" s="879"/>
      <c r="O8" s="867"/>
      <c r="V8" s="437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110"/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48" t="s">
        <v>518</v>
      </c>
      <c r="L16" s="112">
        <v>1310860</v>
      </c>
      <c r="M16" s="111">
        <f>I16-L16</f>
        <v>-725220.08</v>
      </c>
      <c r="N16" s="110">
        <f t="shared" ref="N16:N23" si="0">L16/K16</f>
        <v>27309.583333333332</v>
      </c>
      <c r="O16" s="110">
        <f>N16*48</f>
        <v>1310860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48" t="s">
        <v>518</v>
      </c>
      <c r="L17" s="112">
        <v>1370332</v>
      </c>
      <c r="M17" s="113">
        <f t="shared" ref="M17:M23" si="1">I17-L17</f>
        <v>510790.43999999994</v>
      </c>
      <c r="N17" s="110">
        <f t="shared" si="0"/>
        <v>28548.583333333332</v>
      </c>
      <c r="O17" s="110">
        <f>N17*48</f>
        <v>1370332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48" t="s">
        <v>518</v>
      </c>
      <c r="L18" s="112">
        <v>7515</v>
      </c>
      <c r="M18" s="111">
        <f t="shared" si="1"/>
        <v>-935</v>
      </c>
      <c r="N18" s="110">
        <f t="shared" si="0"/>
        <v>156.5625</v>
      </c>
      <c r="O18" s="110">
        <f>N18*12</f>
        <v>1878.75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48" t="s">
        <v>403</v>
      </c>
      <c r="L19" s="112">
        <v>7181</v>
      </c>
      <c r="M19" s="111">
        <f t="shared" si="1"/>
        <v>-2281</v>
      </c>
      <c r="N19" s="110">
        <f t="shared" si="0"/>
        <v>598.41666666666663</v>
      </c>
      <c r="O19" s="110">
        <f>N19*12</f>
        <v>7181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48" t="s">
        <v>403</v>
      </c>
      <c r="L20" s="112">
        <v>18207</v>
      </c>
      <c r="M20" s="113">
        <f t="shared" si="1"/>
        <v>11093</v>
      </c>
      <c r="N20" s="110">
        <f t="shared" si="0"/>
        <v>1517.25</v>
      </c>
      <c r="O20" s="110">
        <f>N20*12</f>
        <v>18207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396</v>
      </c>
      <c r="L21" s="112">
        <v>138400</v>
      </c>
      <c r="M21" s="113">
        <f t="shared" si="1"/>
        <v>75272</v>
      </c>
      <c r="N21" s="110">
        <f t="shared" si="0"/>
        <v>3008.695652173913</v>
      </c>
      <c r="O21" s="110">
        <f>N21*48</f>
        <v>144417.39130434784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44</v>
      </c>
      <c r="L22" s="123">
        <v>171772</v>
      </c>
      <c r="M22" s="113">
        <f t="shared" si="1"/>
        <v>101197.59999999998</v>
      </c>
      <c r="N22" s="110">
        <f t="shared" si="0"/>
        <v>3903.909090909091</v>
      </c>
      <c r="O22" s="110">
        <f>N22*48</f>
        <v>187387.63636363635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44</v>
      </c>
      <c r="L23" s="123">
        <v>255640</v>
      </c>
      <c r="M23" s="371">
        <f t="shared" si="1"/>
        <v>71130</v>
      </c>
      <c r="N23" s="120">
        <f t="shared" si="0"/>
        <v>5810</v>
      </c>
      <c r="O23" s="110">
        <f>N23*48</f>
        <v>278880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398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65</v>
      </c>
      <c r="L25" s="112">
        <v>21920</v>
      </c>
      <c r="M25" s="111">
        <f>I25-L25</f>
        <v>-1921</v>
      </c>
      <c r="N25" s="110">
        <f>L25/K25</f>
        <v>1289.4117647058824</v>
      </c>
      <c r="O25" s="110">
        <f>N25*24</f>
        <v>30945.882352941178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85</v>
      </c>
      <c r="L26" s="123">
        <v>1404000</v>
      </c>
      <c r="M26" s="408">
        <f>I26-L26</f>
        <v>-462000</v>
      </c>
      <c r="N26" s="110">
        <f>L26/K26</f>
        <v>36000</v>
      </c>
      <c r="O26" s="110">
        <f>N26*46</f>
        <v>1656000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401</v>
      </c>
      <c r="L27" s="123">
        <v>2865000</v>
      </c>
      <c r="M27" s="371">
        <f>I27-L27</f>
        <v>1056858.3199999998</v>
      </c>
      <c r="N27" s="120">
        <f>L27/K27</f>
        <v>75394.736842105267</v>
      </c>
      <c r="O27" s="120">
        <f>N27*45</f>
        <v>3392763.1578947371</v>
      </c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497</v>
      </c>
      <c r="L28" s="112">
        <v>13105</v>
      </c>
      <c r="M28" s="113">
        <f t="shared" ref="M28:M36" si="2">I28-L28</f>
        <v>6795</v>
      </c>
      <c r="N28" s="110">
        <f t="shared" ref="N28:N55" si="3">L28/K28</f>
        <v>1008.0769230769231</v>
      </c>
      <c r="O28" s="120">
        <f>N28*13</f>
        <v>13105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79</v>
      </c>
      <c r="L29" s="112">
        <v>11385</v>
      </c>
      <c r="M29" s="113">
        <f t="shared" si="2"/>
        <v>8605</v>
      </c>
      <c r="N29" s="110">
        <f t="shared" si="3"/>
        <v>813.21428571428567</v>
      </c>
      <c r="O29" s="110">
        <f>N29*24</f>
        <v>19517.142857142855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79</v>
      </c>
      <c r="L30" s="112">
        <v>481</v>
      </c>
      <c r="M30" s="113">
        <f t="shared" si="2"/>
        <v>3019</v>
      </c>
      <c r="N30" s="110">
        <f t="shared" si="3"/>
        <v>34.357142857142854</v>
      </c>
      <c r="O30" s="110">
        <f>N30*24</f>
        <v>824.57142857142844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519</v>
      </c>
      <c r="L31" s="123">
        <v>545000</v>
      </c>
      <c r="M31" s="111">
        <f t="shared" si="2"/>
        <v>-25704</v>
      </c>
      <c r="N31" s="110">
        <f t="shared" si="3"/>
        <v>15138.888888888889</v>
      </c>
      <c r="O31" s="110">
        <f>N31*48</f>
        <v>726666.66666666663</v>
      </c>
    </row>
    <row r="32" spans="1:19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3">
        <v>42544</v>
      </c>
      <c r="K32" s="48" t="s">
        <v>75</v>
      </c>
      <c r="L32" s="112">
        <v>28350</v>
      </c>
      <c r="M32" s="111">
        <f t="shared" si="2"/>
        <v>-8450</v>
      </c>
      <c r="N32" s="110">
        <f t="shared" si="3"/>
        <v>2577.2727272727275</v>
      </c>
      <c r="O32" s="110">
        <f>N32*24</f>
        <v>61854.545454545456</v>
      </c>
    </row>
    <row r="33" spans="1:15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68</v>
      </c>
      <c r="L33" s="123">
        <v>243300</v>
      </c>
      <c r="M33" s="113">
        <f t="shared" si="2"/>
        <v>5200</v>
      </c>
      <c r="N33" s="110">
        <f t="shared" si="3"/>
        <v>7372.727272727273</v>
      </c>
      <c r="O33" s="110">
        <f>N33*48</f>
        <v>353890.90909090912</v>
      </c>
    </row>
    <row r="34" spans="1:15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520</v>
      </c>
      <c r="L34" s="112">
        <v>15000</v>
      </c>
      <c r="M34" s="111">
        <f t="shared" si="2"/>
        <v>-6450</v>
      </c>
      <c r="N34" s="110">
        <f t="shared" si="3"/>
        <v>535.71428571428567</v>
      </c>
      <c r="O34" s="110">
        <f t="shared" ref="O34:O53" si="4">N34*48</f>
        <v>25714.28571428571</v>
      </c>
    </row>
    <row r="35" spans="1:15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520</v>
      </c>
      <c r="L35" s="112">
        <v>12500</v>
      </c>
      <c r="M35" s="113">
        <f t="shared" si="2"/>
        <v>17500</v>
      </c>
      <c r="N35" s="110">
        <f t="shared" si="3"/>
        <v>446.42857142857144</v>
      </c>
      <c r="O35" s="110">
        <f t="shared" si="4"/>
        <v>21428.571428571428</v>
      </c>
    </row>
    <row r="36" spans="1:15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26"/>
      <c r="J36" s="3">
        <v>42044</v>
      </c>
      <c r="K36" s="48" t="s">
        <v>520</v>
      </c>
      <c r="L36" s="112">
        <v>17700</v>
      </c>
      <c r="M36" s="111">
        <f t="shared" si="2"/>
        <v>-17700</v>
      </c>
      <c r="N36" s="110">
        <f t="shared" si="3"/>
        <v>632.14285714285711</v>
      </c>
      <c r="O36" s="110">
        <f t="shared" si="4"/>
        <v>30342.857142857141</v>
      </c>
    </row>
    <row r="37" spans="1:15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405</v>
      </c>
      <c r="L37" s="240"/>
      <c r="M37" s="361"/>
      <c r="N37" s="361"/>
      <c r="O37" s="361"/>
    </row>
    <row r="38" spans="1:15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406</v>
      </c>
      <c r="L38" s="112">
        <v>330500</v>
      </c>
      <c r="M38" s="113">
        <f t="shared" ref="M38:M56" si="5">I38-L38</f>
        <v>89496</v>
      </c>
      <c r="N38" s="110">
        <f t="shared" si="3"/>
        <v>13770.833333333334</v>
      </c>
      <c r="O38" s="110">
        <f t="shared" si="4"/>
        <v>661000</v>
      </c>
    </row>
    <row r="39" spans="1:15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81</v>
      </c>
      <c r="L39" s="112">
        <v>11500</v>
      </c>
      <c r="M39" s="113">
        <f t="shared" si="5"/>
        <v>8300</v>
      </c>
      <c r="N39" s="110">
        <f t="shared" si="3"/>
        <v>500</v>
      </c>
      <c r="O39" s="110">
        <f t="shared" si="4"/>
        <v>24000</v>
      </c>
    </row>
    <row r="40" spans="1:15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76</v>
      </c>
      <c r="L40" s="112">
        <v>112800</v>
      </c>
      <c r="M40" s="113">
        <f t="shared" si="5"/>
        <v>169200</v>
      </c>
      <c r="N40" s="110">
        <f t="shared" si="3"/>
        <v>5640</v>
      </c>
      <c r="O40" s="110">
        <f t="shared" si="4"/>
        <v>270720</v>
      </c>
    </row>
    <row r="41" spans="1:15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76</v>
      </c>
      <c r="L41" s="123">
        <v>33350</v>
      </c>
      <c r="M41" s="113">
        <f t="shared" si="5"/>
        <v>20250</v>
      </c>
      <c r="N41" s="110">
        <f t="shared" si="3"/>
        <v>1667.5</v>
      </c>
      <c r="O41" s="110">
        <f t="shared" si="4"/>
        <v>80040</v>
      </c>
    </row>
    <row r="42" spans="1:15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76</v>
      </c>
      <c r="L42" s="112">
        <v>852000</v>
      </c>
      <c r="M42" s="113">
        <f t="shared" si="5"/>
        <v>747996</v>
      </c>
      <c r="N42" s="110">
        <f t="shared" si="3"/>
        <v>42600</v>
      </c>
      <c r="O42" s="110">
        <f t="shared" si="4"/>
        <v>2044800</v>
      </c>
    </row>
    <row r="43" spans="1:15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76</v>
      </c>
      <c r="L43" s="112">
        <v>402250</v>
      </c>
      <c r="M43" s="113">
        <f t="shared" si="5"/>
        <v>466150</v>
      </c>
      <c r="N43" s="110">
        <f t="shared" si="3"/>
        <v>20112.5</v>
      </c>
      <c r="O43" s="110">
        <f t="shared" si="4"/>
        <v>965400</v>
      </c>
    </row>
    <row r="44" spans="1:15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1"/>
      <c r="L44" s="123">
        <v>1950</v>
      </c>
      <c r="M44" s="113">
        <f t="shared" si="5"/>
        <v>17950</v>
      </c>
      <c r="N44" s="110"/>
      <c r="O44" s="1"/>
    </row>
    <row r="45" spans="1:15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495</v>
      </c>
      <c r="L45" s="123">
        <v>224400</v>
      </c>
      <c r="M45" s="113">
        <f t="shared" si="5"/>
        <v>134400</v>
      </c>
      <c r="N45" s="110">
        <f t="shared" si="3"/>
        <v>14025</v>
      </c>
      <c r="O45" s="110">
        <f t="shared" si="4"/>
        <v>673200</v>
      </c>
    </row>
    <row r="46" spans="1:15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497</v>
      </c>
      <c r="L46" s="123">
        <v>26700</v>
      </c>
      <c r="M46" s="113">
        <f t="shared" si="5"/>
        <v>40654.070000000007</v>
      </c>
      <c r="N46" s="110">
        <f t="shared" si="3"/>
        <v>2053.8461538461538</v>
      </c>
      <c r="O46" s="110">
        <f t="shared" si="4"/>
        <v>98584.615384615376</v>
      </c>
    </row>
    <row r="47" spans="1:15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497</v>
      </c>
      <c r="L47" s="112">
        <v>11500</v>
      </c>
      <c r="M47" s="113">
        <f t="shared" si="5"/>
        <v>55614</v>
      </c>
      <c r="N47" s="110">
        <f t="shared" si="3"/>
        <v>884.61538461538464</v>
      </c>
      <c r="O47" s="110">
        <f t="shared" si="4"/>
        <v>42461.538461538461</v>
      </c>
    </row>
    <row r="48" spans="1:15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3">
        <v>42471</v>
      </c>
      <c r="K48" s="48" t="s">
        <v>497</v>
      </c>
      <c r="L48" s="390" t="s">
        <v>502</v>
      </c>
      <c r="M48" s="111"/>
      <c r="N48" s="110"/>
      <c r="O48" s="110"/>
    </row>
    <row r="49" spans="1:21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497</v>
      </c>
      <c r="L49" s="112">
        <v>10000</v>
      </c>
      <c r="M49" s="113">
        <f t="shared" si="5"/>
        <v>105272.71</v>
      </c>
      <c r="N49" s="110">
        <f t="shared" si="3"/>
        <v>769.23076923076928</v>
      </c>
      <c r="O49" s="110">
        <f t="shared" si="4"/>
        <v>36923.076923076922</v>
      </c>
    </row>
    <row r="50" spans="1:21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497</v>
      </c>
      <c r="L50" s="112">
        <v>1000</v>
      </c>
      <c r="M50" s="113">
        <f t="shared" si="5"/>
        <v>66140</v>
      </c>
      <c r="N50" s="110">
        <f t="shared" si="3"/>
        <v>76.92307692307692</v>
      </c>
      <c r="O50" s="110">
        <f t="shared" si="4"/>
        <v>3692.3076923076924</v>
      </c>
      <c r="P50" s="791"/>
      <c r="Q50" s="77"/>
      <c r="R50" s="77"/>
    </row>
    <row r="51" spans="1:21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74</v>
      </c>
      <c r="L51" s="115">
        <v>4336000</v>
      </c>
      <c r="M51" s="113">
        <f t="shared" si="5"/>
        <v>25664000</v>
      </c>
      <c r="N51" s="110">
        <f t="shared" si="3"/>
        <v>433600</v>
      </c>
      <c r="O51" s="110">
        <f t="shared" si="4"/>
        <v>20812800</v>
      </c>
      <c r="P51" s="669" t="s">
        <v>738</v>
      </c>
    </row>
    <row r="52" spans="1:21" s="772" customFormat="1" ht="30" customHeight="1" x14ac:dyDescent="0.25">
      <c r="A52" s="243">
        <v>104554</v>
      </c>
      <c r="B52" s="242"/>
      <c r="C52" s="242"/>
      <c r="D52" s="779" t="s">
        <v>24</v>
      </c>
      <c r="E52" s="780" t="s">
        <v>731</v>
      </c>
      <c r="F52" s="242">
        <v>42738</v>
      </c>
      <c r="G52" s="242">
        <v>44199</v>
      </c>
      <c r="H52" s="778" t="s">
        <v>4</v>
      </c>
      <c r="I52" s="550">
        <v>576000</v>
      </c>
      <c r="J52" s="781">
        <v>42769</v>
      </c>
      <c r="K52" s="782" t="s">
        <v>71</v>
      </c>
      <c r="L52" s="371">
        <v>26800</v>
      </c>
      <c r="M52" s="113">
        <f t="shared" si="5"/>
        <v>549200</v>
      </c>
      <c r="N52" s="110">
        <f t="shared" si="3"/>
        <v>6700</v>
      </c>
      <c r="O52" s="110">
        <f t="shared" si="4"/>
        <v>321600</v>
      </c>
      <c r="P52" s="792" t="s">
        <v>732</v>
      </c>
      <c r="Q52" s="784"/>
      <c r="R52" s="784"/>
      <c r="S52" s="784"/>
    </row>
    <row r="53" spans="1:21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521</v>
      </c>
      <c r="L53" s="123">
        <v>17202</v>
      </c>
      <c r="M53" s="113">
        <f t="shared" si="5"/>
        <v>74747</v>
      </c>
      <c r="N53" s="110">
        <f t="shared" si="3"/>
        <v>2457.4285714285716</v>
      </c>
      <c r="O53" s="110">
        <f t="shared" si="4"/>
        <v>117956.57142857143</v>
      </c>
    </row>
    <row r="54" spans="1:21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3">
        <v>41913</v>
      </c>
      <c r="K54" s="48" t="s">
        <v>498</v>
      </c>
      <c r="L54" s="112">
        <v>350</v>
      </c>
      <c r="M54" s="113"/>
      <c r="N54" s="110"/>
      <c r="O54" s="110"/>
    </row>
    <row r="55" spans="1:21" ht="30" customHeight="1" x14ac:dyDescent="0.25">
      <c r="A55" s="363" t="s">
        <v>365</v>
      </c>
      <c r="B55" s="1"/>
      <c r="C55" s="1"/>
      <c r="D55" s="2" t="s">
        <v>328</v>
      </c>
      <c r="E55" s="327" t="s">
        <v>428</v>
      </c>
      <c r="F55" s="3">
        <v>42767</v>
      </c>
      <c r="G55" s="3">
        <v>43100</v>
      </c>
      <c r="H55" s="2" t="s">
        <v>522</v>
      </c>
      <c r="I55" s="221">
        <v>157000</v>
      </c>
      <c r="J55" s="74">
        <v>42826</v>
      </c>
      <c r="K55" s="326">
        <v>2</v>
      </c>
      <c r="L55" s="371">
        <v>136000</v>
      </c>
      <c r="M55" s="371">
        <f>L55-K55</f>
        <v>135998</v>
      </c>
      <c r="N55" s="110">
        <f t="shared" si="3"/>
        <v>68000</v>
      </c>
      <c r="O55" s="120">
        <f>N55*10</f>
        <v>680000</v>
      </c>
      <c r="P55" s="668" t="s">
        <v>657</v>
      </c>
      <c r="Q55" s="648"/>
      <c r="R55" s="648"/>
      <c r="S55" s="648"/>
      <c r="T55" s="648"/>
      <c r="U55" s="648"/>
    </row>
    <row r="56" spans="1:21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2</v>
      </c>
      <c r="L56" s="410">
        <v>5602</v>
      </c>
      <c r="M56" s="113">
        <f t="shared" si="5"/>
        <v>8398</v>
      </c>
      <c r="N56" s="110">
        <f>L56/K56</f>
        <v>2801</v>
      </c>
      <c r="O56" s="375">
        <f>N56*12</f>
        <v>33612</v>
      </c>
    </row>
    <row r="57" spans="1:21" ht="30" customHeight="1" x14ac:dyDescent="0.25">
      <c r="A57" s="1"/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2</v>
      </c>
      <c r="L57" s="409">
        <v>27600</v>
      </c>
      <c r="M57" s="113">
        <f>I57-L57</f>
        <v>71400</v>
      </c>
      <c r="N57" s="120">
        <f>L57/K57</f>
        <v>13800</v>
      </c>
      <c r="O57" s="120">
        <f>N57*12</f>
        <v>165600</v>
      </c>
    </row>
    <row r="58" spans="1:2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62" spans="1:21" x14ac:dyDescent="0.25">
      <c r="F62" s="97"/>
    </row>
    <row r="87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8"/>
  <dimension ref="A1:V87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442" customWidth="1"/>
    <col min="2" max="2" width="9.42578125" style="442" customWidth="1"/>
    <col min="3" max="3" width="10.28515625" style="442" customWidth="1"/>
    <col min="4" max="4" width="22.28515625" style="442" customWidth="1"/>
    <col min="5" max="5" width="15" style="442" customWidth="1"/>
    <col min="6" max="6" width="10.5703125" style="442" customWidth="1"/>
    <col min="7" max="7" width="10.7109375" style="442" customWidth="1"/>
    <col min="8" max="8" width="12.7109375" style="442" customWidth="1"/>
    <col min="9" max="9" width="17.5703125" style="442" customWidth="1"/>
    <col min="10" max="10" width="10.140625" style="442" customWidth="1"/>
    <col min="11" max="11" width="9.7109375" style="442" customWidth="1"/>
    <col min="12" max="12" width="11.28515625" style="442" customWidth="1"/>
    <col min="13" max="13" width="12.5703125" style="442" customWidth="1"/>
    <col min="14" max="15" width="11.85546875" style="442" customWidth="1"/>
    <col min="16" max="16" width="33.5703125" style="668" customWidth="1"/>
    <col min="17" max="17" width="13.42578125" style="442" customWidth="1"/>
    <col min="18" max="16384" width="9.140625" style="442"/>
  </cols>
  <sheetData>
    <row r="1" spans="1:22" ht="20.100000000000001" customHeight="1" x14ac:dyDescent="0.25"/>
    <row r="2" spans="1:22" ht="20.100000000000001" customHeight="1" x14ac:dyDescent="0.25">
      <c r="A2" s="880" t="s">
        <v>198</v>
      </c>
      <c r="B2" s="880"/>
      <c r="C2" s="438"/>
    </row>
    <row r="3" spans="1:22" ht="20.100000000000001" customHeight="1" x14ac:dyDescent="0.25">
      <c r="A3" s="881" t="s">
        <v>197</v>
      </c>
      <c r="B3" s="881"/>
      <c r="C3" s="439"/>
    </row>
    <row r="4" spans="1:22" ht="20.100000000000001" customHeight="1" x14ac:dyDescent="0.25">
      <c r="A4" s="882" t="s">
        <v>199</v>
      </c>
      <c r="B4" s="882"/>
      <c r="C4" s="440"/>
    </row>
    <row r="5" spans="1:22" ht="20.100000000000001" customHeight="1" x14ac:dyDescent="0.25">
      <c r="A5" s="883" t="s">
        <v>200</v>
      </c>
      <c r="B5" s="883"/>
      <c r="C5" s="441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565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541</v>
      </c>
      <c r="L8" s="65" t="s">
        <v>122</v>
      </c>
      <c r="M8" s="879"/>
      <c r="N8" s="879"/>
      <c r="O8" s="867"/>
      <c r="V8" s="442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542</v>
      </c>
      <c r="L16" s="112">
        <v>1312000</v>
      </c>
      <c r="M16" s="111">
        <f>I16-L16</f>
        <v>-726360.08</v>
      </c>
      <c r="N16" s="110">
        <f>L16/K16</f>
        <v>26775.510204081631</v>
      </c>
      <c r="O16" s="110">
        <f>N16*48</f>
        <v>1285224.4897959183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542</v>
      </c>
      <c r="L17" s="112">
        <v>1371300</v>
      </c>
      <c r="M17" s="113">
        <f t="shared" ref="M17:M56" si="0">I17-L17</f>
        <v>509822.43999999994</v>
      </c>
      <c r="N17" s="110">
        <f t="shared" ref="N17:N27" si="1">L17/K17</f>
        <v>27985.714285714286</v>
      </c>
      <c r="O17" s="110">
        <f>N17*48</f>
        <v>1343314.2857142857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542</v>
      </c>
      <c r="L18" s="112">
        <v>7500</v>
      </c>
      <c r="M18" s="111">
        <f t="shared" si="0"/>
        <v>-920</v>
      </c>
      <c r="N18" s="110">
        <f t="shared" si="1"/>
        <v>153.0612244897959</v>
      </c>
      <c r="O18" s="110">
        <f>N18*12</f>
        <v>1836.7346938775509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497</v>
      </c>
      <c r="L19" s="112">
        <v>7180</v>
      </c>
      <c r="M19" s="111">
        <f t="shared" si="0"/>
        <v>-2280</v>
      </c>
      <c r="N19" s="110">
        <f t="shared" si="1"/>
        <v>552.30769230769226</v>
      </c>
      <c r="O19" s="110">
        <f>N19*12</f>
        <v>6627.6923076923067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497</v>
      </c>
      <c r="L20" s="112">
        <v>18200</v>
      </c>
      <c r="M20" s="113">
        <f t="shared" si="0"/>
        <v>11100</v>
      </c>
      <c r="N20" s="110">
        <f t="shared" si="1"/>
        <v>1400</v>
      </c>
      <c r="O20" s="110">
        <f>N20*12</f>
        <v>16800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494</v>
      </c>
      <c r="L21" s="112">
        <v>138400</v>
      </c>
      <c r="M21" s="113">
        <f t="shared" si="0"/>
        <v>75272</v>
      </c>
      <c r="N21" s="110">
        <f t="shared" si="1"/>
        <v>2944.6808510638298</v>
      </c>
      <c r="O21" s="110">
        <f>N21*48</f>
        <v>141344.68085106384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45</v>
      </c>
      <c r="L22" s="123">
        <v>172800</v>
      </c>
      <c r="M22" s="113">
        <f t="shared" si="0"/>
        <v>100169.59999999998</v>
      </c>
      <c r="N22" s="110">
        <f t="shared" si="1"/>
        <v>3840</v>
      </c>
      <c r="O22" s="110">
        <f>N22*48</f>
        <v>184320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45</v>
      </c>
      <c r="L23" s="123">
        <v>262200</v>
      </c>
      <c r="M23" s="113">
        <f t="shared" si="0"/>
        <v>64570</v>
      </c>
      <c r="N23" s="110">
        <f t="shared" si="1"/>
        <v>5826.666666666667</v>
      </c>
      <c r="O23" s="110">
        <f>N23*48</f>
        <v>279680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70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408</v>
      </c>
      <c r="L25" s="112">
        <v>22000</v>
      </c>
      <c r="M25" s="111">
        <f t="shared" si="0"/>
        <v>-2001</v>
      </c>
      <c r="N25" s="110">
        <f t="shared" si="1"/>
        <v>1222.2222222222222</v>
      </c>
      <c r="O25" s="110">
        <f>N25*24</f>
        <v>29333.333333333332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399</v>
      </c>
      <c r="L26" s="123">
        <v>1404000</v>
      </c>
      <c r="M26" s="408">
        <f t="shared" si="0"/>
        <v>-462000</v>
      </c>
      <c r="N26" s="120">
        <f t="shared" si="1"/>
        <v>35100</v>
      </c>
      <c r="O26" s="120">
        <f>N26*46</f>
        <v>1614600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85</v>
      </c>
      <c r="L27" s="123">
        <v>2875000</v>
      </c>
      <c r="M27" s="371">
        <f t="shared" si="0"/>
        <v>1046858.3199999998</v>
      </c>
      <c r="N27" s="120">
        <f t="shared" si="1"/>
        <v>73717.948717948719</v>
      </c>
      <c r="O27" s="120">
        <f>N27*46</f>
        <v>3391025.641025641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79</v>
      </c>
      <c r="L28" s="112">
        <v>13100</v>
      </c>
      <c r="M28" s="113">
        <f t="shared" si="0"/>
        <v>6800</v>
      </c>
      <c r="N28" s="110">
        <f t="shared" ref="N28:N53" si="2">L28/K28</f>
        <v>935.71428571428567</v>
      </c>
      <c r="O28" s="120">
        <f>N28*14</f>
        <v>13100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400</v>
      </c>
      <c r="L29" s="112">
        <v>11400</v>
      </c>
      <c r="M29" s="113">
        <f t="shared" si="0"/>
        <v>8590</v>
      </c>
      <c r="N29" s="110">
        <f t="shared" si="2"/>
        <v>760</v>
      </c>
      <c r="O29" s="110">
        <f>N29*24</f>
        <v>18240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400</v>
      </c>
      <c r="L30" s="112">
        <v>480</v>
      </c>
      <c r="M30" s="113">
        <f t="shared" si="0"/>
        <v>3020</v>
      </c>
      <c r="N30" s="110">
        <f t="shared" si="2"/>
        <v>32</v>
      </c>
      <c r="O30" s="110">
        <f>N30*24</f>
        <v>768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69</v>
      </c>
      <c r="L31" s="123">
        <v>545000</v>
      </c>
      <c r="M31" s="111">
        <f t="shared" si="0"/>
        <v>-25704</v>
      </c>
      <c r="N31" s="110">
        <f t="shared" si="2"/>
        <v>14729.72972972973</v>
      </c>
      <c r="O31" s="110">
        <f>N31*48</f>
        <v>707027.02702702698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4">
        <v>42544</v>
      </c>
      <c r="K32" s="445" t="s">
        <v>406</v>
      </c>
      <c r="L32" s="446">
        <v>30600</v>
      </c>
      <c r="M32" s="111">
        <f t="shared" si="0"/>
        <v>-10700</v>
      </c>
      <c r="N32" s="110">
        <f t="shared" si="2"/>
        <v>1275</v>
      </c>
      <c r="O32" s="121">
        <f>N32*24</f>
        <v>30600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402</v>
      </c>
      <c r="L33" s="123">
        <v>243300</v>
      </c>
      <c r="M33" s="113">
        <f t="shared" si="0"/>
        <v>5200</v>
      </c>
      <c r="N33" s="110">
        <f t="shared" si="2"/>
        <v>7155.8823529411766</v>
      </c>
      <c r="O33" s="110">
        <f>N33*48</f>
        <v>343482.3529411765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86</v>
      </c>
      <c r="L34" s="112">
        <v>15000</v>
      </c>
      <c r="M34" s="111">
        <f t="shared" si="0"/>
        <v>-6450</v>
      </c>
      <c r="N34" s="110">
        <f t="shared" si="2"/>
        <v>517.24137931034488</v>
      </c>
      <c r="O34" s="110">
        <f t="shared" ref="O34:O53" si="3">N34*48</f>
        <v>24827.586206896554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86</v>
      </c>
      <c r="L35" s="112">
        <v>12600</v>
      </c>
      <c r="M35" s="113">
        <f t="shared" si="0"/>
        <v>17400</v>
      </c>
      <c r="N35" s="110">
        <f t="shared" si="2"/>
        <v>434.48275862068965</v>
      </c>
      <c r="O35" s="110">
        <f t="shared" si="3"/>
        <v>20855.172413793101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26"/>
      <c r="J36" s="3">
        <v>42044</v>
      </c>
      <c r="K36" s="48" t="s">
        <v>86</v>
      </c>
      <c r="L36" s="112">
        <v>18000</v>
      </c>
      <c r="M36" s="111">
        <f t="shared" si="0"/>
        <v>-18000</v>
      </c>
      <c r="N36" s="110">
        <f t="shared" si="2"/>
        <v>620.68965517241384</v>
      </c>
      <c r="O36" s="110">
        <f t="shared" si="3"/>
        <v>29793.103448275862</v>
      </c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499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82</v>
      </c>
      <c r="L38" s="112">
        <v>336900</v>
      </c>
      <c r="M38" s="113">
        <f t="shared" si="0"/>
        <v>83096</v>
      </c>
      <c r="N38" s="110">
        <f t="shared" si="2"/>
        <v>13476</v>
      </c>
      <c r="O38" s="110">
        <f t="shared" si="3"/>
        <v>646848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406</v>
      </c>
      <c r="L39" s="112">
        <v>11500</v>
      </c>
      <c r="M39" s="113">
        <f t="shared" si="0"/>
        <v>8300</v>
      </c>
      <c r="N39" s="110">
        <f t="shared" si="2"/>
        <v>479.16666666666669</v>
      </c>
      <c r="O39" s="110">
        <f t="shared" si="3"/>
        <v>23000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66</v>
      </c>
      <c r="L40" s="112">
        <v>112800</v>
      </c>
      <c r="M40" s="113">
        <f t="shared" si="0"/>
        <v>169200</v>
      </c>
      <c r="N40" s="110">
        <f t="shared" si="2"/>
        <v>5371.4285714285716</v>
      </c>
      <c r="O40" s="110">
        <f t="shared" si="3"/>
        <v>257828.57142857142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66</v>
      </c>
      <c r="L41" s="112">
        <v>33400</v>
      </c>
      <c r="M41" s="113">
        <f t="shared" si="0"/>
        <v>20200</v>
      </c>
      <c r="N41" s="110">
        <f t="shared" si="2"/>
        <v>1590.4761904761904</v>
      </c>
      <c r="O41" s="110">
        <f t="shared" si="3"/>
        <v>76342.85714285713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66</v>
      </c>
      <c r="L42" s="112">
        <v>852000</v>
      </c>
      <c r="M42" s="113">
        <f t="shared" si="0"/>
        <v>747996</v>
      </c>
      <c r="N42" s="110">
        <f t="shared" si="2"/>
        <v>40571.428571428572</v>
      </c>
      <c r="O42" s="110">
        <f t="shared" si="3"/>
        <v>1947428.5714285714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66</v>
      </c>
      <c r="L43" s="112">
        <v>402300</v>
      </c>
      <c r="M43" s="113">
        <f t="shared" si="0"/>
        <v>466100</v>
      </c>
      <c r="N43" s="110">
        <f t="shared" si="2"/>
        <v>19157.142857142859</v>
      </c>
      <c r="O43" s="110">
        <f t="shared" si="3"/>
        <v>919542.85714285728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2</v>
      </c>
      <c r="L44" s="123">
        <v>1950</v>
      </c>
      <c r="M44" s="113">
        <f t="shared" si="0"/>
        <v>17950</v>
      </c>
      <c r="N44" s="110">
        <f t="shared" si="2"/>
        <v>975</v>
      </c>
      <c r="O44" s="110">
        <f>N44*24</f>
        <v>23400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65</v>
      </c>
      <c r="L45" s="123">
        <v>224400</v>
      </c>
      <c r="M45" s="113">
        <f t="shared" si="0"/>
        <v>134400</v>
      </c>
      <c r="N45" s="110">
        <f t="shared" si="2"/>
        <v>13200</v>
      </c>
      <c r="O45" s="110">
        <f t="shared" si="3"/>
        <v>633600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79</v>
      </c>
      <c r="L46" s="123">
        <v>27900</v>
      </c>
      <c r="M46" s="113">
        <f t="shared" si="0"/>
        <v>39454.070000000007</v>
      </c>
      <c r="N46" s="110">
        <f t="shared" si="2"/>
        <v>1992.8571428571429</v>
      </c>
      <c r="O46" s="110">
        <f t="shared" si="3"/>
        <v>95657.142857142855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79</v>
      </c>
      <c r="L47" s="112">
        <v>11500</v>
      </c>
      <c r="M47" s="113">
        <f t="shared" si="0"/>
        <v>55614</v>
      </c>
      <c r="N47" s="110">
        <f t="shared" si="2"/>
        <v>821.42857142857144</v>
      </c>
      <c r="O47" s="110">
        <f t="shared" si="3"/>
        <v>39428.571428571428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79</v>
      </c>
      <c r="L48" s="448" t="s">
        <v>502</v>
      </c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79</v>
      </c>
      <c r="L49" s="112">
        <v>10000</v>
      </c>
      <c r="M49" s="113">
        <f t="shared" si="0"/>
        <v>105272.71</v>
      </c>
      <c r="N49" s="110">
        <f t="shared" si="2"/>
        <v>714.28571428571433</v>
      </c>
      <c r="O49" s="110">
        <f t="shared" si="3"/>
        <v>34285.71428571429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79</v>
      </c>
      <c r="L50" s="112">
        <v>1000</v>
      </c>
      <c r="M50" s="113">
        <f t="shared" si="0"/>
        <v>66140</v>
      </c>
      <c r="N50" s="110">
        <f t="shared" si="2"/>
        <v>71.428571428571431</v>
      </c>
      <c r="O50" s="110">
        <f t="shared" si="3"/>
        <v>3428.5714285714284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75</v>
      </c>
      <c r="L51" s="115">
        <v>4734200</v>
      </c>
      <c r="M51" s="113">
        <f t="shared" si="0"/>
        <v>25265800</v>
      </c>
      <c r="N51" s="110">
        <f t="shared" si="2"/>
        <v>430381.81818181818</v>
      </c>
      <c r="O51" s="110">
        <f t="shared" si="3"/>
        <v>20658327.272727273</v>
      </c>
      <c r="P51" s="669" t="s">
        <v>738</v>
      </c>
      <c r="Q51" s="444"/>
      <c r="R51" s="444"/>
      <c r="S51" s="444"/>
    </row>
    <row r="52" spans="1:22" s="772" customFormat="1" ht="30" customHeight="1" x14ac:dyDescent="0.25">
      <c r="A52" s="243">
        <v>104554</v>
      </c>
      <c r="B52" s="242"/>
      <c r="C52" s="242"/>
      <c r="D52" s="779" t="s">
        <v>24</v>
      </c>
      <c r="E52" s="780" t="s">
        <v>731</v>
      </c>
      <c r="F52" s="242">
        <v>42738</v>
      </c>
      <c r="G52" s="242">
        <v>44199</v>
      </c>
      <c r="H52" s="778" t="s">
        <v>4</v>
      </c>
      <c r="I52" s="550">
        <v>576000</v>
      </c>
      <c r="J52" s="781">
        <v>42769</v>
      </c>
      <c r="K52" s="782" t="s">
        <v>409</v>
      </c>
      <c r="L52" s="371">
        <v>27500</v>
      </c>
      <c r="M52" s="113">
        <f t="shared" si="0"/>
        <v>548500</v>
      </c>
      <c r="N52" s="110">
        <f t="shared" si="2"/>
        <v>5500</v>
      </c>
      <c r="O52" s="110">
        <f t="shared" si="3"/>
        <v>264000</v>
      </c>
      <c r="P52" s="792" t="s">
        <v>732</v>
      </c>
      <c r="Q52" s="784"/>
      <c r="R52" s="784"/>
      <c r="S52" s="784"/>
    </row>
    <row r="53" spans="1:22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73</v>
      </c>
      <c r="L53" s="123">
        <v>18500</v>
      </c>
      <c r="M53" s="113">
        <f t="shared" si="0"/>
        <v>73449</v>
      </c>
      <c r="N53" s="110">
        <f t="shared" si="2"/>
        <v>2312.5</v>
      </c>
      <c r="O53" s="110">
        <f t="shared" si="3"/>
        <v>111000</v>
      </c>
      <c r="P53" s="789"/>
      <c r="Q53" s="444"/>
      <c r="R53" s="444"/>
      <c r="S53" s="444"/>
    </row>
    <row r="54" spans="1:22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25">
        <v>41913</v>
      </c>
      <c r="K54" s="237" t="s">
        <v>68</v>
      </c>
      <c r="L54" s="361">
        <v>350</v>
      </c>
      <c r="M54" s="361"/>
      <c r="N54" s="361"/>
      <c r="O54" s="361"/>
    </row>
    <row r="55" spans="1:22" ht="30" customHeight="1" x14ac:dyDescent="0.25">
      <c r="A55" s="363" t="s">
        <v>365</v>
      </c>
      <c r="B55" s="1"/>
      <c r="C55" s="1"/>
      <c r="D55" s="2" t="s">
        <v>328</v>
      </c>
      <c r="E55" s="327" t="s">
        <v>428</v>
      </c>
      <c r="F55" s="3">
        <v>42767</v>
      </c>
      <c r="G55" s="3">
        <v>43100</v>
      </c>
      <c r="H55" s="2" t="s">
        <v>522</v>
      </c>
      <c r="I55" s="221">
        <v>157000</v>
      </c>
      <c r="J55" s="74">
        <v>42826</v>
      </c>
      <c r="K55" s="326">
        <v>3</v>
      </c>
      <c r="L55" s="371">
        <v>137200</v>
      </c>
      <c r="M55" s="371">
        <f>I55-L55</f>
        <v>19800</v>
      </c>
      <c r="N55" s="120">
        <f>L55/K55</f>
        <v>45733.333333333336</v>
      </c>
      <c r="O55" s="120">
        <f>N55*10</f>
        <v>457333.33333333337</v>
      </c>
      <c r="P55" s="668" t="s">
        <v>657</v>
      </c>
      <c r="Q55" s="648"/>
      <c r="R55" s="648"/>
      <c r="S55" s="648"/>
      <c r="T55" s="648"/>
      <c r="U55" s="648"/>
    </row>
    <row r="56" spans="1:22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3</v>
      </c>
      <c r="L56" s="410">
        <v>5600</v>
      </c>
      <c r="M56" s="113">
        <f t="shared" si="0"/>
        <v>8400</v>
      </c>
      <c r="N56" s="110">
        <f>L56/K56</f>
        <v>1866.6666666666667</v>
      </c>
      <c r="O56" s="375">
        <f>N56*12</f>
        <v>22400</v>
      </c>
    </row>
    <row r="57" spans="1:22" ht="30" customHeight="1" x14ac:dyDescent="0.25">
      <c r="A57" s="2">
        <v>100406</v>
      </c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3</v>
      </c>
      <c r="L57" s="409">
        <v>33600</v>
      </c>
      <c r="M57" s="113">
        <f>I57-L57</f>
        <v>65400</v>
      </c>
      <c r="N57" s="120">
        <f>L57/K57</f>
        <v>11200</v>
      </c>
      <c r="O57" s="120">
        <f>N57*12</f>
        <v>134400</v>
      </c>
    </row>
    <row r="58" spans="1:22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62" spans="1:22" x14ac:dyDescent="0.25">
      <c r="F62" s="97"/>
    </row>
    <row r="87" ht="14.25" customHeight="1" x14ac:dyDescent="0.25"/>
  </sheetData>
  <mergeCells count="13">
    <mergeCell ref="O7:O8"/>
    <mergeCell ref="C7:C8"/>
    <mergeCell ref="D7:E8"/>
    <mergeCell ref="F7:I7"/>
    <mergeCell ref="J7:L7"/>
    <mergeCell ref="M7:M8"/>
    <mergeCell ref="N7:N8"/>
    <mergeCell ref="A2:B2"/>
    <mergeCell ref="A3:B3"/>
    <mergeCell ref="A4:B4"/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9"/>
  <dimension ref="A1:V87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457" customWidth="1"/>
    <col min="2" max="2" width="9.42578125" style="457" customWidth="1"/>
    <col min="3" max="3" width="10.28515625" style="457" customWidth="1"/>
    <col min="4" max="4" width="22.28515625" style="457" customWidth="1"/>
    <col min="5" max="5" width="15" style="457" customWidth="1"/>
    <col min="6" max="6" width="10.5703125" style="457" customWidth="1"/>
    <col min="7" max="7" width="10.7109375" style="457" customWidth="1"/>
    <col min="8" max="8" width="12.7109375" style="457" customWidth="1"/>
    <col min="9" max="9" width="17.5703125" style="457" customWidth="1"/>
    <col min="10" max="10" width="10.140625" style="457" customWidth="1"/>
    <col min="11" max="11" width="9.7109375" style="457" customWidth="1"/>
    <col min="12" max="12" width="11.28515625" style="457" customWidth="1"/>
    <col min="13" max="13" width="12.5703125" style="457" customWidth="1"/>
    <col min="14" max="15" width="11.85546875" style="457" customWidth="1"/>
    <col min="16" max="16" width="35.85546875" style="668" customWidth="1"/>
    <col min="17" max="17" width="13.42578125" style="457" customWidth="1"/>
    <col min="18" max="16384" width="9.140625" style="457"/>
  </cols>
  <sheetData>
    <row r="1" spans="1:22" ht="20.100000000000001" customHeight="1" x14ac:dyDescent="0.25"/>
    <row r="2" spans="1:22" ht="20.100000000000001" customHeight="1" x14ac:dyDescent="0.25">
      <c r="A2" s="880" t="s">
        <v>198</v>
      </c>
      <c r="B2" s="880"/>
      <c r="C2" s="453"/>
    </row>
    <row r="3" spans="1:22" ht="20.100000000000001" customHeight="1" x14ac:dyDescent="0.25">
      <c r="A3" s="881" t="s">
        <v>197</v>
      </c>
      <c r="B3" s="881"/>
      <c r="C3" s="454"/>
    </row>
    <row r="4" spans="1:22" ht="20.100000000000001" customHeight="1" x14ac:dyDescent="0.25">
      <c r="A4" s="882" t="s">
        <v>199</v>
      </c>
      <c r="B4" s="882"/>
      <c r="C4" s="455"/>
    </row>
    <row r="5" spans="1:22" ht="20.100000000000001" customHeight="1" x14ac:dyDescent="0.25">
      <c r="A5" s="883" t="s">
        <v>200</v>
      </c>
      <c r="B5" s="883"/>
      <c r="C5" s="456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566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544</v>
      </c>
      <c r="L8" s="65" t="s">
        <v>122</v>
      </c>
      <c r="M8" s="879"/>
      <c r="N8" s="879"/>
      <c r="O8" s="867"/>
      <c r="V8" s="457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542</v>
      </c>
      <c r="L16" s="112">
        <v>1312000</v>
      </c>
      <c r="M16" s="111">
        <f>I16-L16</f>
        <v>-726360.08</v>
      </c>
      <c r="N16" s="110">
        <f>L16/K16</f>
        <v>26775.510204081631</v>
      </c>
      <c r="O16" s="110">
        <f>N16*48</f>
        <v>1285224.4897959183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542</v>
      </c>
      <c r="L17" s="112">
        <v>1373000</v>
      </c>
      <c r="M17" s="113">
        <f t="shared" ref="M17:M25" si="0">I17-L17</f>
        <v>508122.43999999994</v>
      </c>
      <c r="N17" s="110">
        <f t="shared" ref="N17:N25" si="1">L17/K17</f>
        <v>28020.408163265307</v>
      </c>
      <c r="O17" s="110">
        <f>N17*48</f>
        <v>1344979.5918367347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542</v>
      </c>
      <c r="L18" s="112">
        <v>7500</v>
      </c>
      <c r="M18" s="111">
        <f t="shared" si="0"/>
        <v>-920</v>
      </c>
      <c r="N18" s="110">
        <f t="shared" si="1"/>
        <v>153.0612244897959</v>
      </c>
      <c r="O18" s="110">
        <f>N18*12</f>
        <v>1836.7346938775509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497</v>
      </c>
      <c r="L19" s="112">
        <v>8500</v>
      </c>
      <c r="M19" s="111">
        <f t="shared" si="0"/>
        <v>-3600</v>
      </c>
      <c r="N19" s="110">
        <f t="shared" si="1"/>
        <v>653.84615384615381</v>
      </c>
      <c r="O19" s="110">
        <f>N19*12</f>
        <v>7846.1538461538457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497</v>
      </c>
      <c r="L20" s="112">
        <v>18000</v>
      </c>
      <c r="M20" s="113">
        <f t="shared" si="0"/>
        <v>11300</v>
      </c>
      <c r="N20" s="110">
        <f t="shared" si="1"/>
        <v>1384.6153846153845</v>
      </c>
      <c r="O20" s="110">
        <f>N20*12</f>
        <v>16615.384615384613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494</v>
      </c>
      <c r="L21" s="112">
        <v>138500</v>
      </c>
      <c r="M21" s="113">
        <f t="shared" si="0"/>
        <v>75172</v>
      </c>
      <c r="N21" s="110">
        <f t="shared" si="1"/>
        <v>2946.8085106382978</v>
      </c>
      <c r="O21" s="110">
        <f>N21*48</f>
        <v>141446.80851063831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45</v>
      </c>
      <c r="L22" s="123">
        <v>173000</v>
      </c>
      <c r="M22" s="113">
        <f t="shared" si="0"/>
        <v>99969.599999999977</v>
      </c>
      <c r="N22" s="110">
        <f t="shared" si="1"/>
        <v>3844.4444444444443</v>
      </c>
      <c r="O22" s="110">
        <f>N22*48</f>
        <v>184533.33333333331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45</v>
      </c>
      <c r="L23" s="123">
        <v>265500</v>
      </c>
      <c r="M23" s="113">
        <f t="shared" si="0"/>
        <v>61270</v>
      </c>
      <c r="N23" s="110">
        <f t="shared" si="1"/>
        <v>5900</v>
      </c>
      <c r="O23" s="110">
        <f>N23*48</f>
        <v>283200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70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408</v>
      </c>
      <c r="L25" s="112">
        <v>22000</v>
      </c>
      <c r="M25" s="111">
        <f t="shared" si="0"/>
        <v>-2001</v>
      </c>
      <c r="N25" s="110">
        <f t="shared" si="1"/>
        <v>1222.2222222222222</v>
      </c>
      <c r="O25" s="110">
        <f>N25*24</f>
        <v>29333.333333333332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399</v>
      </c>
      <c r="L26" s="123">
        <v>1405000</v>
      </c>
      <c r="M26" s="111">
        <f>I26-L26</f>
        <v>-463000</v>
      </c>
      <c r="N26" s="110">
        <f>L26/K26</f>
        <v>35125</v>
      </c>
      <c r="O26" s="110">
        <f>N26*48</f>
        <v>1686000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85</v>
      </c>
      <c r="L27" s="371">
        <v>2804000</v>
      </c>
      <c r="M27" s="371">
        <f t="shared" ref="M27:M53" si="2">I27-L27</f>
        <v>1117858.3199999998</v>
      </c>
      <c r="N27" s="120">
        <f t="shared" ref="N27:N56" si="3">L27/K27</f>
        <v>71897.435897435891</v>
      </c>
      <c r="O27" s="120">
        <f>N27*46</f>
        <v>3307282.051282051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79</v>
      </c>
      <c r="L28" s="112">
        <v>13000</v>
      </c>
      <c r="M28" s="371">
        <f t="shared" si="2"/>
        <v>6900</v>
      </c>
      <c r="N28" s="120">
        <f t="shared" si="3"/>
        <v>928.57142857142856</v>
      </c>
      <c r="O28" s="120">
        <f>N28*14</f>
        <v>13000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400</v>
      </c>
      <c r="L29" s="112">
        <v>11500</v>
      </c>
      <c r="M29" s="371">
        <f t="shared" si="2"/>
        <v>8490</v>
      </c>
      <c r="N29" s="120">
        <f t="shared" si="3"/>
        <v>766.66666666666663</v>
      </c>
      <c r="O29" s="110">
        <f>N29*24</f>
        <v>18400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400</v>
      </c>
      <c r="L30" s="112">
        <v>500</v>
      </c>
      <c r="M30" s="371">
        <f t="shared" si="2"/>
        <v>3000</v>
      </c>
      <c r="N30" s="120">
        <f t="shared" si="3"/>
        <v>33.333333333333336</v>
      </c>
      <c r="O30" s="110">
        <f>N30*24</f>
        <v>800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69</v>
      </c>
      <c r="L31" s="123">
        <v>545000</v>
      </c>
      <c r="M31" s="408">
        <f t="shared" si="2"/>
        <v>-25704</v>
      </c>
      <c r="N31" s="120">
        <f t="shared" si="3"/>
        <v>14729.72972972973</v>
      </c>
      <c r="O31" s="110">
        <f>N31*48</f>
        <v>707027.02702702698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4">
        <v>42544</v>
      </c>
      <c r="K32" s="445" t="s">
        <v>406</v>
      </c>
      <c r="L32" s="446">
        <v>31000</v>
      </c>
      <c r="M32" s="408">
        <f t="shared" si="2"/>
        <v>-11100</v>
      </c>
      <c r="N32" s="120">
        <f t="shared" si="3"/>
        <v>1291.6666666666667</v>
      </c>
      <c r="O32" s="121">
        <f>N32*24</f>
        <v>31000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402</v>
      </c>
      <c r="L33" s="123">
        <v>246000</v>
      </c>
      <c r="M33" s="371">
        <f t="shared" si="2"/>
        <v>2500</v>
      </c>
      <c r="N33" s="120">
        <f t="shared" si="3"/>
        <v>7235.2941176470586</v>
      </c>
      <c r="O33" s="110">
        <f>N33*48</f>
        <v>347294.1176470588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86</v>
      </c>
      <c r="L34" s="112">
        <v>15000</v>
      </c>
      <c r="M34" s="408">
        <f t="shared" si="2"/>
        <v>-6450</v>
      </c>
      <c r="N34" s="120">
        <f t="shared" si="3"/>
        <v>517.24137931034488</v>
      </c>
      <c r="O34" s="110">
        <f>N34*48</f>
        <v>24827.586206896554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86</v>
      </c>
      <c r="L35" s="112">
        <v>13000</v>
      </c>
      <c r="M35" s="371">
        <f t="shared" si="2"/>
        <v>17000</v>
      </c>
      <c r="N35" s="120">
        <f t="shared" si="3"/>
        <v>448.27586206896552</v>
      </c>
      <c r="O35" s="110">
        <f>N35*48</f>
        <v>21517.241379310344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26"/>
      <c r="J36" s="3">
        <v>42044</v>
      </c>
      <c r="K36" s="48" t="s">
        <v>86</v>
      </c>
      <c r="L36" s="112">
        <v>18000</v>
      </c>
      <c r="M36" s="408">
        <f t="shared" si="2"/>
        <v>-18000</v>
      </c>
      <c r="N36" s="120">
        <f t="shared" si="3"/>
        <v>620.68965517241384</v>
      </c>
      <c r="O36" s="110">
        <f>N36*48</f>
        <v>29793.103448275862</v>
      </c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499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82</v>
      </c>
      <c r="L38" s="112">
        <v>345000</v>
      </c>
      <c r="M38" s="371">
        <f t="shared" si="2"/>
        <v>74996</v>
      </c>
      <c r="N38" s="120">
        <f t="shared" si="3"/>
        <v>13800</v>
      </c>
      <c r="O38" s="110">
        <f t="shared" ref="O38:O43" si="4">N38*48</f>
        <v>662400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406</v>
      </c>
      <c r="L39" s="112">
        <v>11500</v>
      </c>
      <c r="M39" s="371">
        <f t="shared" si="2"/>
        <v>8300</v>
      </c>
      <c r="N39" s="120">
        <f t="shared" si="3"/>
        <v>479.16666666666669</v>
      </c>
      <c r="O39" s="110">
        <f t="shared" si="4"/>
        <v>23000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66</v>
      </c>
      <c r="L40" s="112">
        <v>113000</v>
      </c>
      <c r="M40" s="371">
        <f t="shared" si="2"/>
        <v>169000</v>
      </c>
      <c r="N40" s="120">
        <f t="shared" si="3"/>
        <v>5380.9523809523807</v>
      </c>
      <c r="O40" s="110">
        <f t="shared" si="4"/>
        <v>258285.71428571426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66</v>
      </c>
      <c r="L41" s="112">
        <v>36000</v>
      </c>
      <c r="M41" s="371">
        <f t="shared" si="2"/>
        <v>17600</v>
      </c>
      <c r="N41" s="120">
        <f t="shared" si="3"/>
        <v>1714.2857142857142</v>
      </c>
      <c r="O41" s="110">
        <f t="shared" si="4"/>
        <v>82285.71428571429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66</v>
      </c>
      <c r="L42" s="112">
        <v>882000</v>
      </c>
      <c r="M42" s="371">
        <f t="shared" si="2"/>
        <v>717996</v>
      </c>
      <c r="N42" s="120">
        <f t="shared" si="3"/>
        <v>42000</v>
      </c>
      <c r="O42" s="110">
        <f t="shared" si="4"/>
        <v>2016000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66</v>
      </c>
      <c r="L43" s="112">
        <v>402500</v>
      </c>
      <c r="M43" s="371">
        <f t="shared" si="2"/>
        <v>465900</v>
      </c>
      <c r="N43" s="120">
        <f t="shared" si="3"/>
        <v>19166.666666666668</v>
      </c>
      <c r="O43" s="110">
        <f t="shared" si="4"/>
        <v>920000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2</v>
      </c>
      <c r="L44" s="123">
        <v>2700</v>
      </c>
      <c r="M44" s="371">
        <f t="shared" si="2"/>
        <v>17200</v>
      </c>
      <c r="N44" s="120">
        <f t="shared" si="3"/>
        <v>1350</v>
      </c>
      <c r="O44" s="110">
        <f>N44*24</f>
        <v>32400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65</v>
      </c>
      <c r="L45" s="123">
        <v>232500</v>
      </c>
      <c r="M45" s="371">
        <f t="shared" si="2"/>
        <v>126300</v>
      </c>
      <c r="N45" s="120">
        <f t="shared" si="3"/>
        <v>13676.470588235294</v>
      </c>
      <c r="O45" s="110">
        <f>N45*48</f>
        <v>656470.5882352941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79</v>
      </c>
      <c r="L46" s="123">
        <v>28000</v>
      </c>
      <c r="M46" s="371">
        <f t="shared" si="2"/>
        <v>39354.070000000007</v>
      </c>
      <c r="N46" s="120">
        <f t="shared" si="3"/>
        <v>2000</v>
      </c>
      <c r="O46" s="110">
        <f>N46*48</f>
        <v>96000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79</v>
      </c>
      <c r="L47" s="112">
        <v>11500</v>
      </c>
      <c r="M47" s="371">
        <f t="shared" si="2"/>
        <v>55614</v>
      </c>
      <c r="N47" s="120">
        <f t="shared" si="3"/>
        <v>821.42857142857144</v>
      </c>
      <c r="O47" s="110">
        <f>N47*48</f>
        <v>39428.571428571428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79</v>
      </c>
      <c r="L48" s="448" t="s">
        <v>502</v>
      </c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79</v>
      </c>
      <c r="L49" s="112">
        <v>10000</v>
      </c>
      <c r="M49" s="371">
        <f t="shared" si="2"/>
        <v>105272.71</v>
      </c>
      <c r="N49" s="120">
        <f t="shared" si="3"/>
        <v>714.28571428571433</v>
      </c>
      <c r="O49" s="110">
        <f>N49*48</f>
        <v>34285.71428571429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79</v>
      </c>
      <c r="L50" s="112">
        <v>1000</v>
      </c>
      <c r="M50" s="371">
        <f t="shared" si="2"/>
        <v>66140</v>
      </c>
      <c r="N50" s="120">
        <f t="shared" si="3"/>
        <v>71.428571428571431</v>
      </c>
      <c r="O50" s="110">
        <f>N50*48</f>
        <v>3428.5714285714284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75</v>
      </c>
      <c r="L51" s="115">
        <v>5029000</v>
      </c>
      <c r="M51" s="371">
        <f t="shared" si="2"/>
        <v>24971000</v>
      </c>
      <c r="N51" s="120">
        <f t="shared" si="3"/>
        <v>457181.81818181818</v>
      </c>
      <c r="O51" s="110">
        <f>N51*48</f>
        <v>21944727.272727273</v>
      </c>
      <c r="P51" s="669" t="s">
        <v>738</v>
      </c>
      <c r="Q51" s="444"/>
      <c r="R51" s="444"/>
      <c r="S51" s="444"/>
    </row>
    <row r="52" spans="1:22" s="772" customFormat="1" ht="30" customHeight="1" x14ac:dyDescent="0.25">
      <c r="A52" s="243">
        <v>104554</v>
      </c>
      <c r="B52" s="242"/>
      <c r="C52" s="242"/>
      <c r="D52" s="779" t="s">
        <v>24</v>
      </c>
      <c r="E52" s="780" t="s">
        <v>731</v>
      </c>
      <c r="F52" s="242">
        <v>42738</v>
      </c>
      <c r="G52" s="242">
        <v>44199</v>
      </c>
      <c r="H52" s="778" t="s">
        <v>4</v>
      </c>
      <c r="I52" s="550">
        <v>576000</v>
      </c>
      <c r="J52" s="781">
        <v>42769</v>
      </c>
      <c r="K52" s="782" t="s">
        <v>409</v>
      </c>
      <c r="L52" s="371">
        <v>31400</v>
      </c>
      <c r="M52" s="371">
        <f t="shared" si="2"/>
        <v>544600</v>
      </c>
      <c r="N52" s="120">
        <f t="shared" si="3"/>
        <v>6280</v>
      </c>
      <c r="O52" s="110">
        <f>N52*48</f>
        <v>301440</v>
      </c>
      <c r="P52" s="792" t="s">
        <v>732</v>
      </c>
      <c r="Q52" s="784"/>
      <c r="R52" s="784"/>
      <c r="S52" s="784"/>
    </row>
    <row r="53" spans="1:22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73</v>
      </c>
      <c r="L53" s="123">
        <v>18500</v>
      </c>
      <c r="M53" s="371">
        <f t="shared" si="2"/>
        <v>73449</v>
      </c>
      <c r="N53" s="120">
        <f t="shared" si="3"/>
        <v>2312.5</v>
      </c>
      <c r="O53" s="110">
        <f>N53*48</f>
        <v>111000</v>
      </c>
      <c r="P53" s="789"/>
      <c r="Q53" s="444"/>
      <c r="R53" s="444"/>
      <c r="S53" s="444"/>
    </row>
    <row r="54" spans="1:22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25">
        <v>41913</v>
      </c>
      <c r="K54" s="237" t="s">
        <v>68</v>
      </c>
      <c r="L54" s="361"/>
      <c r="M54" s="361"/>
      <c r="N54" s="361"/>
      <c r="O54" s="361"/>
    </row>
    <row r="55" spans="1:22" ht="30" customHeight="1" x14ac:dyDescent="0.25">
      <c r="A55" s="363" t="s">
        <v>365</v>
      </c>
      <c r="B55" s="1"/>
      <c r="C55" s="1"/>
      <c r="D55" s="2" t="s">
        <v>328</v>
      </c>
      <c r="E55" s="327" t="s">
        <v>428</v>
      </c>
      <c r="F55" s="3">
        <v>42767</v>
      </c>
      <c r="G55" s="3">
        <v>43100</v>
      </c>
      <c r="H55" s="2" t="s">
        <v>522</v>
      </c>
      <c r="I55" s="221">
        <v>157000</v>
      </c>
      <c r="J55" s="74">
        <v>42826</v>
      </c>
      <c r="K55" s="326">
        <v>3</v>
      </c>
      <c r="L55" s="371">
        <v>142200</v>
      </c>
      <c r="M55" s="371">
        <f>I55-L55</f>
        <v>14800</v>
      </c>
      <c r="N55" s="120">
        <f t="shared" si="3"/>
        <v>47400</v>
      </c>
      <c r="O55" s="120">
        <f>N55*10</f>
        <v>474000</v>
      </c>
      <c r="P55" s="668" t="s">
        <v>657</v>
      </c>
      <c r="Q55" s="648"/>
      <c r="R55" s="648"/>
      <c r="S55" s="648"/>
      <c r="T55" s="648"/>
      <c r="U55" s="648"/>
    </row>
    <row r="56" spans="1:22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3</v>
      </c>
      <c r="L56" s="410">
        <v>5600</v>
      </c>
      <c r="M56" s="371">
        <f>I56-L56</f>
        <v>8400</v>
      </c>
      <c r="N56" s="120">
        <f t="shared" si="3"/>
        <v>1866.6666666666667</v>
      </c>
      <c r="O56" s="120">
        <f>N56*12</f>
        <v>22400</v>
      </c>
    </row>
    <row r="57" spans="1:22" ht="30" customHeight="1" x14ac:dyDescent="0.25">
      <c r="A57" s="2">
        <v>100406</v>
      </c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3</v>
      </c>
      <c r="L57" s="409">
        <v>35300</v>
      </c>
      <c r="M57" s="113">
        <f>I57-L57</f>
        <v>63700</v>
      </c>
      <c r="N57" s="120">
        <f>L57/K57</f>
        <v>11766.666666666666</v>
      </c>
      <c r="O57" s="120">
        <f>N57*12</f>
        <v>141200</v>
      </c>
    </row>
    <row r="58" spans="1:22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62" spans="1:22" x14ac:dyDescent="0.25">
      <c r="F62" s="97"/>
    </row>
    <row r="87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0"/>
  <dimension ref="A1:V88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495" customWidth="1"/>
    <col min="2" max="2" width="9.42578125" style="495" customWidth="1"/>
    <col min="3" max="3" width="10.28515625" style="495" customWidth="1"/>
    <col min="4" max="4" width="22.28515625" style="495" customWidth="1"/>
    <col min="5" max="5" width="15" style="495" customWidth="1"/>
    <col min="6" max="6" width="10.5703125" style="495" customWidth="1"/>
    <col min="7" max="7" width="10.7109375" style="495" customWidth="1"/>
    <col min="8" max="8" width="12.7109375" style="495" customWidth="1"/>
    <col min="9" max="9" width="17.5703125" style="495" customWidth="1"/>
    <col min="10" max="10" width="10.140625" style="495" customWidth="1"/>
    <col min="11" max="11" width="9.7109375" style="495" customWidth="1"/>
    <col min="12" max="12" width="11.28515625" style="495" customWidth="1"/>
    <col min="13" max="13" width="12.5703125" style="495" customWidth="1"/>
    <col min="14" max="15" width="11.85546875" style="495" customWidth="1"/>
    <col min="16" max="16" width="36.5703125" style="668" customWidth="1"/>
    <col min="17" max="17" width="13.42578125" style="495" customWidth="1"/>
    <col min="18" max="16384" width="9.140625" style="495"/>
  </cols>
  <sheetData>
    <row r="1" spans="1:22" ht="20.100000000000001" customHeight="1" x14ac:dyDescent="0.25"/>
    <row r="2" spans="1:22" ht="20.100000000000001" customHeight="1" x14ac:dyDescent="0.25">
      <c r="A2" s="880" t="s">
        <v>198</v>
      </c>
      <c r="B2" s="880"/>
      <c r="C2" s="491"/>
      <c r="D2" s="495" t="s">
        <v>549</v>
      </c>
    </row>
    <row r="3" spans="1:22" ht="20.100000000000001" customHeight="1" x14ac:dyDescent="0.25">
      <c r="A3" s="881" t="s">
        <v>197</v>
      </c>
      <c r="B3" s="881"/>
      <c r="C3" s="492"/>
    </row>
    <row r="4" spans="1:22" ht="20.100000000000001" customHeight="1" x14ac:dyDescent="0.25">
      <c r="A4" s="882" t="s">
        <v>199</v>
      </c>
      <c r="B4" s="882"/>
      <c r="C4" s="493"/>
    </row>
    <row r="5" spans="1:22" ht="20.100000000000001" customHeight="1" x14ac:dyDescent="0.25">
      <c r="A5" s="883" t="s">
        <v>200</v>
      </c>
      <c r="B5" s="883"/>
      <c r="C5" s="494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567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546</v>
      </c>
      <c r="L8" s="65" t="s">
        <v>122</v>
      </c>
      <c r="M8" s="879"/>
      <c r="N8" s="879"/>
      <c r="O8" s="867"/>
      <c r="V8" s="495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545</v>
      </c>
      <c r="L16" s="112">
        <v>1347000</v>
      </c>
      <c r="M16" s="111">
        <f>I16-L16</f>
        <v>-761360.08</v>
      </c>
      <c r="N16" s="110">
        <f>L16/K16</f>
        <v>26940</v>
      </c>
      <c r="O16" s="110">
        <f>N16*48</f>
        <v>1293120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545</v>
      </c>
      <c r="L17" s="112">
        <v>1374000</v>
      </c>
      <c r="M17" s="501">
        <f t="shared" ref="M17:M23" si="0">I17-L17</f>
        <v>507122.43999999994</v>
      </c>
      <c r="N17" s="110">
        <f t="shared" ref="N17:N23" si="1">L17/K17</f>
        <v>27480</v>
      </c>
      <c r="O17" s="110">
        <f>N17*48</f>
        <v>1319040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545</v>
      </c>
      <c r="L18" s="112">
        <v>7600</v>
      </c>
      <c r="M18" s="111">
        <f t="shared" si="0"/>
        <v>-1020</v>
      </c>
      <c r="N18" s="110">
        <f t="shared" si="1"/>
        <v>152</v>
      </c>
      <c r="O18" s="110">
        <f>N18*12</f>
        <v>1824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79</v>
      </c>
      <c r="L19" s="112">
        <v>8350</v>
      </c>
      <c r="M19" s="111">
        <f t="shared" si="0"/>
        <v>-3450</v>
      </c>
      <c r="N19" s="110">
        <f t="shared" si="1"/>
        <v>596.42857142857144</v>
      </c>
      <c r="O19" s="110">
        <f>N19*12</f>
        <v>7157.1428571428569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79</v>
      </c>
      <c r="L20" s="112">
        <v>18200</v>
      </c>
      <c r="M20" s="501">
        <f t="shared" si="0"/>
        <v>11100</v>
      </c>
      <c r="N20" s="110">
        <f t="shared" si="1"/>
        <v>1300</v>
      </c>
      <c r="O20" s="110">
        <f>N20*12</f>
        <v>15600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518</v>
      </c>
      <c r="L21" s="112">
        <v>143000</v>
      </c>
      <c r="M21" s="501">
        <f t="shared" si="0"/>
        <v>70672</v>
      </c>
      <c r="N21" s="110">
        <f t="shared" si="1"/>
        <v>2979.1666666666665</v>
      </c>
      <c r="O21" s="110">
        <f>N21*48</f>
        <v>143000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46</v>
      </c>
      <c r="L22" s="123">
        <v>174000</v>
      </c>
      <c r="M22" s="371">
        <f t="shared" si="0"/>
        <v>98969.599999999977</v>
      </c>
      <c r="N22" s="110">
        <f t="shared" si="1"/>
        <v>3782.608695652174</v>
      </c>
      <c r="O22" s="110">
        <f>N22*48</f>
        <v>181565.21739130435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46</v>
      </c>
      <c r="L23" s="123">
        <v>267000</v>
      </c>
      <c r="M23" s="371">
        <f t="shared" si="0"/>
        <v>59770</v>
      </c>
      <c r="N23" s="110">
        <f t="shared" si="1"/>
        <v>5804.347826086957</v>
      </c>
      <c r="O23" s="110">
        <f>N23*48</f>
        <v>278608.69565217395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397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500</v>
      </c>
      <c r="L25" s="112">
        <v>22000</v>
      </c>
      <c r="M25" s="111">
        <f>I25-L25</f>
        <v>-2001</v>
      </c>
      <c r="N25" s="110">
        <f>L25/K25</f>
        <v>1157.8947368421052</v>
      </c>
      <c r="O25" s="110">
        <f>N25*24</f>
        <v>27789.473684210527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84</v>
      </c>
      <c r="L26" s="123">
        <v>1406000</v>
      </c>
      <c r="M26" s="408">
        <f>I26-L26</f>
        <v>-464000</v>
      </c>
      <c r="N26" s="110">
        <f>L26/K26</f>
        <v>34292.682926829271</v>
      </c>
      <c r="O26" s="110">
        <f>N26*48</f>
        <v>1646048.7804878051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399</v>
      </c>
      <c r="L27" s="371">
        <v>2804000</v>
      </c>
      <c r="M27" s="503">
        <f>I27-L27</f>
        <v>1117858.3199999998</v>
      </c>
      <c r="N27" s="110">
        <f>L27/K27</f>
        <v>70100</v>
      </c>
      <c r="O27" s="120">
        <f>N27*46</f>
        <v>3224600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400</v>
      </c>
      <c r="L28" s="112">
        <v>13100</v>
      </c>
      <c r="M28" s="501">
        <f t="shared" ref="M28:M55" si="2">I28-L28</f>
        <v>6800</v>
      </c>
      <c r="N28" s="110">
        <f>L28/K28</f>
        <v>873.33333333333337</v>
      </c>
      <c r="O28" s="120">
        <f>N28*15</f>
        <v>13100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495</v>
      </c>
      <c r="L29" s="112">
        <v>11400</v>
      </c>
      <c r="M29" s="501">
        <f t="shared" si="2"/>
        <v>8590</v>
      </c>
      <c r="N29" s="120">
        <f t="shared" ref="N29:N36" si="3">L29/K29</f>
        <v>712.5</v>
      </c>
      <c r="O29" s="110">
        <f>N29*24</f>
        <v>17100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495</v>
      </c>
      <c r="L30" s="112">
        <v>500</v>
      </c>
      <c r="M30" s="501">
        <f t="shared" si="2"/>
        <v>3000</v>
      </c>
      <c r="N30" s="120">
        <f t="shared" si="3"/>
        <v>31.25</v>
      </c>
      <c r="O30" s="110">
        <f>N30*24</f>
        <v>750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401</v>
      </c>
      <c r="L31" s="123">
        <v>546000</v>
      </c>
      <c r="M31" s="111">
        <f t="shared" si="2"/>
        <v>-26704</v>
      </c>
      <c r="N31" s="120">
        <f t="shared" si="3"/>
        <v>14368.421052631578</v>
      </c>
      <c r="O31" s="110">
        <f>N31*48</f>
        <v>689684.21052631573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82</v>
      </c>
      <c r="L32" s="371">
        <v>30700</v>
      </c>
      <c r="M32" s="111">
        <f t="shared" si="2"/>
        <v>-10800</v>
      </c>
      <c r="N32" s="120">
        <f t="shared" si="3"/>
        <v>1228</v>
      </c>
      <c r="O32" s="110">
        <f>N32*24</f>
        <v>29472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496</v>
      </c>
      <c r="L33" s="123">
        <v>247000</v>
      </c>
      <c r="M33" s="501">
        <f t="shared" si="2"/>
        <v>1500</v>
      </c>
      <c r="N33" s="120">
        <f t="shared" si="3"/>
        <v>7057.1428571428569</v>
      </c>
      <c r="O33" s="110">
        <f>N33*48</f>
        <v>338742.85714285716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67</v>
      </c>
      <c r="L34" s="112">
        <v>16200</v>
      </c>
      <c r="M34" s="111">
        <f t="shared" si="2"/>
        <v>-7650</v>
      </c>
      <c r="N34" s="120">
        <f t="shared" si="3"/>
        <v>540</v>
      </c>
      <c r="O34" s="110">
        <f t="shared" ref="O34:O53" si="4">N34*48</f>
        <v>25920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67</v>
      </c>
      <c r="L35" s="112">
        <v>12900</v>
      </c>
      <c r="M35" s="501">
        <f t="shared" si="2"/>
        <v>17100</v>
      </c>
      <c r="N35" s="120">
        <f t="shared" si="3"/>
        <v>430</v>
      </c>
      <c r="O35" s="110">
        <f t="shared" si="4"/>
        <v>20640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02" t="s">
        <v>547</v>
      </c>
      <c r="J36" s="3">
        <v>42044</v>
      </c>
      <c r="K36" s="48" t="s">
        <v>67</v>
      </c>
      <c r="L36" s="112">
        <v>18600</v>
      </c>
      <c r="M36" s="111">
        <v>-18600</v>
      </c>
      <c r="N36" s="120">
        <f t="shared" si="3"/>
        <v>620</v>
      </c>
      <c r="O36" s="110">
        <f t="shared" si="4"/>
        <v>29760</v>
      </c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520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405</v>
      </c>
      <c r="L38" s="112">
        <v>348000</v>
      </c>
      <c r="M38" s="501">
        <f t="shared" si="2"/>
        <v>71996</v>
      </c>
      <c r="N38" s="120">
        <f t="shared" ref="N38:N47" si="5">L38/K38</f>
        <v>13384.615384615385</v>
      </c>
      <c r="O38" s="110">
        <f t="shared" si="4"/>
        <v>642461.5384615385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82</v>
      </c>
      <c r="L39" s="112">
        <v>11500</v>
      </c>
      <c r="M39" s="501">
        <f t="shared" si="2"/>
        <v>8300</v>
      </c>
      <c r="N39" s="120">
        <f t="shared" si="5"/>
        <v>460</v>
      </c>
      <c r="O39" s="110">
        <f t="shared" si="4"/>
        <v>22080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407</v>
      </c>
      <c r="L40" s="112">
        <v>112800</v>
      </c>
      <c r="M40" s="501">
        <f t="shared" si="2"/>
        <v>169200</v>
      </c>
      <c r="N40" s="120">
        <f t="shared" si="5"/>
        <v>5127.272727272727</v>
      </c>
      <c r="O40" s="110">
        <f t="shared" si="4"/>
        <v>246109.09090909088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407</v>
      </c>
      <c r="L41" s="112">
        <v>35800</v>
      </c>
      <c r="M41" s="501">
        <f t="shared" si="2"/>
        <v>17800</v>
      </c>
      <c r="N41" s="120">
        <f t="shared" si="5"/>
        <v>1627.2727272727273</v>
      </c>
      <c r="O41" s="110">
        <f t="shared" si="4"/>
        <v>78109.090909090912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407</v>
      </c>
      <c r="L42" s="112">
        <v>883000</v>
      </c>
      <c r="M42" s="501">
        <f t="shared" si="2"/>
        <v>716996</v>
      </c>
      <c r="N42" s="120">
        <f t="shared" si="5"/>
        <v>40136.36363636364</v>
      </c>
      <c r="O42" s="110">
        <f t="shared" si="4"/>
        <v>1926545.4545454546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407</v>
      </c>
      <c r="L43" s="112">
        <v>402500</v>
      </c>
      <c r="M43" s="501">
        <f t="shared" si="2"/>
        <v>465900</v>
      </c>
      <c r="N43" s="120">
        <f t="shared" si="5"/>
        <v>18295.454545454544</v>
      </c>
      <c r="O43" s="110">
        <f t="shared" si="4"/>
        <v>878181.81818181812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3</v>
      </c>
      <c r="L44" s="123">
        <v>2700</v>
      </c>
      <c r="M44" s="501">
        <f t="shared" si="2"/>
        <v>17200</v>
      </c>
      <c r="N44" s="120">
        <f t="shared" si="5"/>
        <v>900</v>
      </c>
      <c r="O44" s="110">
        <f>N44*24</f>
        <v>21600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408</v>
      </c>
      <c r="L45" s="123">
        <v>243700</v>
      </c>
      <c r="M45" s="501">
        <f t="shared" si="2"/>
        <v>115100</v>
      </c>
      <c r="N45" s="120">
        <f t="shared" si="5"/>
        <v>13538.888888888889</v>
      </c>
      <c r="O45" s="110">
        <f t="shared" si="4"/>
        <v>649866.66666666663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400</v>
      </c>
      <c r="L46" s="123">
        <v>27900</v>
      </c>
      <c r="M46" s="501">
        <f t="shared" si="2"/>
        <v>39454.070000000007</v>
      </c>
      <c r="N46" s="120">
        <f t="shared" si="5"/>
        <v>1860</v>
      </c>
      <c r="O46" s="110">
        <f t="shared" si="4"/>
        <v>89280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400</v>
      </c>
      <c r="L47" s="112">
        <v>11500</v>
      </c>
      <c r="M47" s="501">
        <f t="shared" si="2"/>
        <v>55614</v>
      </c>
      <c r="N47" s="120">
        <f t="shared" si="5"/>
        <v>766.66666666666663</v>
      </c>
      <c r="O47" s="110">
        <f t="shared" si="4"/>
        <v>36800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400</v>
      </c>
      <c r="L48" s="448" t="s">
        <v>502</v>
      </c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400</v>
      </c>
      <c r="L49" s="112">
        <v>10000</v>
      </c>
      <c r="M49" s="501">
        <f t="shared" si="2"/>
        <v>105272.71</v>
      </c>
      <c r="N49" s="120">
        <f t="shared" ref="N49:N55" si="6">L49/K49</f>
        <v>666.66666666666663</v>
      </c>
      <c r="O49" s="110">
        <f t="shared" si="4"/>
        <v>32000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400</v>
      </c>
      <c r="L50" s="112">
        <v>1000</v>
      </c>
      <c r="M50" s="501">
        <f t="shared" si="2"/>
        <v>66140</v>
      </c>
      <c r="N50" s="120">
        <f t="shared" si="6"/>
        <v>66.666666666666671</v>
      </c>
      <c r="O50" s="110">
        <f t="shared" si="4"/>
        <v>3200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403</v>
      </c>
      <c r="L51" s="115">
        <v>5218500</v>
      </c>
      <c r="M51" s="501">
        <f t="shared" si="2"/>
        <v>24781500</v>
      </c>
      <c r="N51" s="120">
        <f t="shared" si="6"/>
        <v>434875</v>
      </c>
      <c r="O51" s="110">
        <f t="shared" si="4"/>
        <v>20874000</v>
      </c>
      <c r="P51" s="669" t="s">
        <v>738</v>
      </c>
      <c r="Q51" s="444"/>
      <c r="R51" s="444"/>
      <c r="S51" s="444"/>
    </row>
    <row r="52" spans="1:22" s="772" customFormat="1" ht="30" customHeight="1" x14ac:dyDescent="0.25">
      <c r="A52" s="243">
        <v>104554</v>
      </c>
      <c r="B52" s="778"/>
      <c r="C52" s="778"/>
      <c r="D52" s="779" t="s">
        <v>24</v>
      </c>
      <c r="E52" s="780" t="s">
        <v>731</v>
      </c>
      <c r="F52" s="242">
        <v>42738</v>
      </c>
      <c r="G52" s="242">
        <v>44199</v>
      </c>
      <c r="H52" s="778" t="s">
        <v>4</v>
      </c>
      <c r="I52" s="550">
        <v>576000</v>
      </c>
      <c r="J52" s="781">
        <v>42769</v>
      </c>
      <c r="K52" s="782" t="s">
        <v>501</v>
      </c>
      <c r="L52" s="371">
        <v>33600</v>
      </c>
      <c r="M52" s="501">
        <f>I52-L52</f>
        <v>542400</v>
      </c>
      <c r="N52" s="110">
        <f t="shared" si="6"/>
        <v>5600</v>
      </c>
      <c r="O52" s="110">
        <f t="shared" si="4"/>
        <v>268800</v>
      </c>
      <c r="P52" s="792" t="s">
        <v>732</v>
      </c>
      <c r="Q52" s="784"/>
      <c r="R52" s="784"/>
      <c r="S52" s="784"/>
      <c r="T52" s="785"/>
      <c r="U52" s="786"/>
      <c r="V52" s="786"/>
    </row>
    <row r="53" spans="1:22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72</v>
      </c>
      <c r="L53" s="123">
        <v>18500</v>
      </c>
      <c r="M53" s="501">
        <f t="shared" si="2"/>
        <v>73449</v>
      </c>
      <c r="N53" s="120">
        <f t="shared" si="6"/>
        <v>2055.5555555555557</v>
      </c>
      <c r="O53" s="110">
        <f t="shared" si="4"/>
        <v>98666.666666666672</v>
      </c>
      <c r="P53" s="789"/>
      <c r="Q53" s="444"/>
      <c r="R53" s="444"/>
      <c r="S53" s="444"/>
    </row>
    <row r="54" spans="1:22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25">
        <v>41913</v>
      </c>
      <c r="K54" s="237" t="s">
        <v>402</v>
      </c>
      <c r="L54" s="361"/>
      <c r="M54" s="361"/>
      <c r="N54" s="361"/>
      <c r="O54" s="361"/>
    </row>
    <row r="55" spans="1:22" ht="30" customHeight="1" x14ac:dyDescent="0.25">
      <c r="A55" s="64" t="s">
        <v>365</v>
      </c>
      <c r="B55" s="375"/>
      <c r="C55" s="375"/>
      <c r="D55" s="326" t="s">
        <v>328</v>
      </c>
      <c r="E55" s="504" t="s">
        <v>428</v>
      </c>
      <c r="F55" s="74">
        <v>42767</v>
      </c>
      <c r="G55" s="74">
        <v>43100</v>
      </c>
      <c r="H55" s="326" t="s">
        <v>522</v>
      </c>
      <c r="I55" s="505">
        <v>157000</v>
      </c>
      <c r="J55" s="74">
        <v>42826</v>
      </c>
      <c r="K55" s="326">
        <v>4</v>
      </c>
      <c r="L55" s="371">
        <v>144200</v>
      </c>
      <c r="M55" s="501">
        <f t="shared" si="2"/>
        <v>12800</v>
      </c>
      <c r="N55" s="120">
        <f t="shared" si="6"/>
        <v>36050</v>
      </c>
      <c r="O55" s="120">
        <f>N55*10</f>
        <v>360500</v>
      </c>
      <c r="P55" s="668" t="s">
        <v>657</v>
      </c>
      <c r="Q55" s="648"/>
      <c r="R55" s="648"/>
      <c r="S55" s="648"/>
      <c r="T55" s="648"/>
      <c r="U55" s="648"/>
    </row>
    <row r="56" spans="1:22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4</v>
      </c>
      <c r="L56" s="410">
        <v>5600</v>
      </c>
      <c r="M56" s="501">
        <f>I56-L56</f>
        <v>8400</v>
      </c>
      <c r="N56" s="120">
        <f>L56/K56</f>
        <v>1400</v>
      </c>
      <c r="O56" s="110">
        <f>N56*12</f>
        <v>16800</v>
      </c>
    </row>
    <row r="57" spans="1:22" ht="30" customHeight="1" x14ac:dyDescent="0.25">
      <c r="A57" s="2">
        <v>100406</v>
      </c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4</v>
      </c>
      <c r="L57" s="409">
        <v>35300</v>
      </c>
      <c r="M57" s="113">
        <f>I57-L57</f>
        <v>63700</v>
      </c>
      <c r="N57" s="120">
        <f>L57/K57</f>
        <v>8825</v>
      </c>
      <c r="O57" s="120">
        <f>N57*12</f>
        <v>105900</v>
      </c>
    </row>
    <row r="58" spans="1:22" ht="30" customHeight="1" x14ac:dyDescent="0.25">
      <c r="A58" s="237">
        <v>118099</v>
      </c>
      <c r="B58" s="25"/>
      <c r="C58" s="25"/>
      <c r="D58" s="68" t="s">
        <v>516</v>
      </c>
      <c r="E58" s="68" t="s">
        <v>523</v>
      </c>
      <c r="F58" s="25">
        <v>42865</v>
      </c>
      <c r="G58" s="25">
        <v>43247</v>
      </c>
      <c r="H58" s="24" t="s">
        <v>32</v>
      </c>
      <c r="I58" s="26">
        <v>19592</v>
      </c>
      <c r="J58" s="25">
        <v>42896</v>
      </c>
      <c r="K58" s="24"/>
      <c r="L58" s="511">
        <v>19592</v>
      </c>
      <c r="M58" s="361" t="s">
        <v>548</v>
      </c>
      <c r="N58" s="361"/>
      <c r="O58" s="361">
        <f>N58*12</f>
        <v>0</v>
      </c>
    </row>
    <row r="59" spans="1:22" ht="30" customHeight="1" x14ac:dyDescent="0.25">
      <c r="A59" s="2">
        <v>118715</v>
      </c>
      <c r="B59" s="1"/>
      <c r="C59" s="1"/>
      <c r="D59" s="2" t="s">
        <v>188</v>
      </c>
      <c r="E59" s="2" t="s">
        <v>562</v>
      </c>
      <c r="F59" s="3">
        <v>42878</v>
      </c>
      <c r="G59" s="3">
        <v>43243</v>
      </c>
      <c r="H59" s="2" t="s">
        <v>32</v>
      </c>
      <c r="I59" s="550">
        <v>64195</v>
      </c>
      <c r="J59" s="3">
        <v>42909</v>
      </c>
      <c r="K59" s="2">
        <v>1</v>
      </c>
      <c r="L59" s="410">
        <v>13600</v>
      </c>
      <c r="M59" s="501">
        <f>I59-L59</f>
        <v>50595</v>
      </c>
      <c r="N59" s="110">
        <f>L59/K59</f>
        <v>13600</v>
      </c>
      <c r="O59" s="110">
        <f>N59*12</f>
        <v>163200</v>
      </c>
    </row>
    <row r="63" spans="1:22" x14ac:dyDescent="0.25">
      <c r="G63" s="97"/>
    </row>
    <row r="88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1"/>
  <dimension ref="A1:V88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500" customWidth="1"/>
    <col min="2" max="2" width="9.42578125" style="500" customWidth="1"/>
    <col min="3" max="3" width="10.28515625" style="500" customWidth="1"/>
    <col min="4" max="4" width="22.28515625" style="500" customWidth="1"/>
    <col min="5" max="5" width="15" style="500" customWidth="1"/>
    <col min="6" max="6" width="10.5703125" style="500" customWidth="1"/>
    <col min="7" max="7" width="10.7109375" style="500" customWidth="1"/>
    <col min="8" max="8" width="12.7109375" style="500" customWidth="1"/>
    <col min="9" max="9" width="17.5703125" style="500" customWidth="1"/>
    <col min="10" max="10" width="10.140625" style="500" customWidth="1"/>
    <col min="11" max="11" width="9.7109375" style="500" customWidth="1"/>
    <col min="12" max="12" width="11.28515625" style="500" customWidth="1"/>
    <col min="13" max="13" width="12.5703125" style="500" customWidth="1"/>
    <col min="14" max="15" width="11.85546875" style="500" customWidth="1"/>
    <col min="16" max="16" width="42.140625" style="668" customWidth="1"/>
    <col min="17" max="17" width="13.42578125" style="500" customWidth="1"/>
    <col min="18" max="16384" width="9.140625" style="500"/>
  </cols>
  <sheetData>
    <row r="1" spans="1:22" ht="20.100000000000001" customHeight="1" x14ac:dyDescent="0.25">
      <c r="A1" s="500" t="s">
        <v>549</v>
      </c>
    </row>
    <row r="2" spans="1:22" ht="20.100000000000001" customHeight="1" x14ac:dyDescent="0.25">
      <c r="A2" s="880" t="s">
        <v>198</v>
      </c>
      <c r="B2" s="880"/>
      <c r="C2" s="496"/>
    </row>
    <row r="3" spans="1:22" ht="20.100000000000001" customHeight="1" x14ac:dyDescent="0.25">
      <c r="A3" s="881" t="s">
        <v>197</v>
      </c>
      <c r="B3" s="881"/>
      <c r="C3" s="497"/>
    </row>
    <row r="4" spans="1:22" ht="20.100000000000001" customHeight="1" x14ac:dyDescent="0.25">
      <c r="A4" s="882" t="s">
        <v>199</v>
      </c>
      <c r="B4" s="882"/>
      <c r="C4" s="498"/>
    </row>
    <row r="5" spans="1:22" ht="20.100000000000001" customHeight="1" x14ac:dyDescent="0.25">
      <c r="A5" s="883" t="s">
        <v>200</v>
      </c>
      <c r="B5" s="883"/>
      <c r="C5" s="499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568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550</v>
      </c>
      <c r="L8" s="65" t="s">
        <v>122</v>
      </c>
      <c r="M8" s="879"/>
      <c r="N8" s="879"/>
      <c r="O8" s="867"/>
      <c r="V8" s="500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545</v>
      </c>
      <c r="L16" s="112">
        <v>1387200</v>
      </c>
      <c r="M16" s="111">
        <f>I16-L16</f>
        <v>-801560.08</v>
      </c>
      <c r="N16" s="110">
        <f>L16/K16</f>
        <v>27744</v>
      </c>
      <c r="O16" s="110">
        <f>N16*48</f>
        <v>1331712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545</v>
      </c>
      <c r="L17" s="112">
        <v>1374000</v>
      </c>
      <c r="M17" s="501">
        <f t="shared" ref="M17:M23" si="0">I17-L17</f>
        <v>507122.43999999994</v>
      </c>
      <c r="N17" s="110">
        <f t="shared" ref="N17:N23" si="1">L17/K17</f>
        <v>27480</v>
      </c>
      <c r="O17" s="110">
        <f>N17*48</f>
        <v>1319040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545</v>
      </c>
      <c r="L18" s="112">
        <v>7600</v>
      </c>
      <c r="M18" s="111">
        <f t="shared" si="0"/>
        <v>-1020</v>
      </c>
      <c r="N18" s="110">
        <f t="shared" si="1"/>
        <v>152</v>
      </c>
      <c r="O18" s="110">
        <f>N18*12</f>
        <v>1824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79</v>
      </c>
      <c r="L19" s="112">
        <v>8350</v>
      </c>
      <c r="M19" s="111">
        <f t="shared" si="0"/>
        <v>-3450</v>
      </c>
      <c r="N19" s="110">
        <f t="shared" si="1"/>
        <v>596.42857142857144</v>
      </c>
      <c r="O19" s="110">
        <f>N19*12</f>
        <v>7157.1428571428569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79</v>
      </c>
      <c r="L20" s="112">
        <v>18200</v>
      </c>
      <c r="M20" s="501">
        <f t="shared" si="0"/>
        <v>11100</v>
      </c>
      <c r="N20" s="110">
        <f t="shared" si="1"/>
        <v>1300</v>
      </c>
      <c r="O20" s="110">
        <f>N20*12</f>
        <v>15600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518</v>
      </c>
      <c r="L21" s="112">
        <v>155000</v>
      </c>
      <c r="M21" s="501">
        <f t="shared" si="0"/>
        <v>58672</v>
      </c>
      <c r="N21" s="110">
        <f t="shared" si="1"/>
        <v>3229.1666666666665</v>
      </c>
      <c r="O21" s="110">
        <f>N21*48</f>
        <v>155000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46</v>
      </c>
      <c r="L22" s="123">
        <v>175700</v>
      </c>
      <c r="M22" s="503">
        <f t="shared" si="0"/>
        <v>97269.599999999977</v>
      </c>
      <c r="N22" s="110">
        <f t="shared" si="1"/>
        <v>3819.5652173913045</v>
      </c>
      <c r="O22" s="110">
        <f>N22*48</f>
        <v>183339.13043478262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46</v>
      </c>
      <c r="L23" s="123">
        <v>269200</v>
      </c>
      <c r="M23" s="503">
        <f t="shared" si="0"/>
        <v>57570</v>
      </c>
      <c r="N23" s="120">
        <f t="shared" si="1"/>
        <v>5852.173913043478</v>
      </c>
      <c r="O23" s="110">
        <f>N23*48</f>
        <v>280904.34782608692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397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500</v>
      </c>
      <c r="L25" s="112">
        <v>22000</v>
      </c>
      <c r="M25" s="111">
        <f>I25-L25</f>
        <v>-2001</v>
      </c>
      <c r="N25" s="110">
        <f>L25/K25</f>
        <v>1157.8947368421052</v>
      </c>
      <c r="O25" s="110">
        <f>N25*24</f>
        <v>27789.473684210527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84</v>
      </c>
      <c r="L26" s="123">
        <v>1406900</v>
      </c>
      <c r="M26" s="111">
        <f>I26-L26</f>
        <v>-464900</v>
      </c>
      <c r="N26" s="110">
        <f>L26/K26</f>
        <v>34314.634146341465</v>
      </c>
      <c r="O26" s="110">
        <f>N26*48</f>
        <v>1647102.4390243902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399</v>
      </c>
      <c r="L27" s="371">
        <v>2804000</v>
      </c>
      <c r="M27" s="501">
        <f>I27-L27</f>
        <v>1117858.3199999998</v>
      </c>
      <c r="N27" s="110">
        <f>L27/K27</f>
        <v>70100</v>
      </c>
      <c r="O27" s="120">
        <f>N27*46</f>
        <v>3224600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400</v>
      </c>
      <c r="L28" s="112">
        <v>13100</v>
      </c>
      <c r="M28" s="501">
        <f t="shared" ref="M28:M56" si="2">I28-L28</f>
        <v>6800</v>
      </c>
      <c r="N28" s="110">
        <f t="shared" ref="N28:N56" si="3">L28/K28</f>
        <v>873.33333333333337</v>
      </c>
      <c r="O28" s="120">
        <f>N28*15</f>
        <v>13100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495</v>
      </c>
      <c r="L29" s="112">
        <v>12900</v>
      </c>
      <c r="M29" s="501">
        <f t="shared" si="2"/>
        <v>7090</v>
      </c>
      <c r="N29" s="110">
        <f t="shared" si="3"/>
        <v>806.25</v>
      </c>
      <c r="O29" s="110">
        <f>N29*24</f>
        <v>19350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495</v>
      </c>
      <c r="L30" s="112">
        <v>500</v>
      </c>
      <c r="M30" s="501">
        <f t="shared" si="2"/>
        <v>3000</v>
      </c>
      <c r="N30" s="110">
        <f t="shared" si="3"/>
        <v>31.25</v>
      </c>
      <c r="O30" s="110">
        <f>N30*24</f>
        <v>750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401</v>
      </c>
      <c r="L31" s="123">
        <v>546500</v>
      </c>
      <c r="M31" s="111">
        <f t="shared" si="2"/>
        <v>-27204</v>
      </c>
      <c r="N31" s="110">
        <f t="shared" si="3"/>
        <v>14381.578947368422</v>
      </c>
      <c r="O31" s="110">
        <f>N31*48</f>
        <v>690315.78947368427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82</v>
      </c>
      <c r="L32" s="371">
        <v>30700</v>
      </c>
      <c r="M32" s="111">
        <f t="shared" si="2"/>
        <v>-10800</v>
      </c>
      <c r="N32" s="110">
        <f t="shared" si="3"/>
        <v>1228</v>
      </c>
      <c r="O32" s="110">
        <f>N32*24</f>
        <v>29472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496</v>
      </c>
      <c r="L33" s="123">
        <v>246200</v>
      </c>
      <c r="M33" s="501">
        <f t="shared" si="2"/>
        <v>2300</v>
      </c>
      <c r="N33" s="110">
        <f t="shared" si="3"/>
        <v>7034.2857142857147</v>
      </c>
      <c r="O33" s="110">
        <f>N33*48</f>
        <v>337645.71428571432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67</v>
      </c>
      <c r="L34" s="112">
        <v>16200</v>
      </c>
      <c r="M34" s="111">
        <f t="shared" si="2"/>
        <v>-7650</v>
      </c>
      <c r="N34" s="110">
        <f t="shared" si="3"/>
        <v>540</v>
      </c>
      <c r="O34" s="110">
        <f>N34*48</f>
        <v>25920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67</v>
      </c>
      <c r="L35" s="112">
        <v>13100</v>
      </c>
      <c r="M35" s="501">
        <f t="shared" si="2"/>
        <v>16900</v>
      </c>
      <c r="N35" s="110">
        <f t="shared" si="3"/>
        <v>436.66666666666669</v>
      </c>
      <c r="O35" s="110">
        <f>N35*48</f>
        <v>20960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02" t="s">
        <v>547</v>
      </c>
      <c r="J36" s="3">
        <v>42044</v>
      </c>
      <c r="K36" s="48" t="s">
        <v>67</v>
      </c>
      <c r="L36" s="112">
        <v>18800</v>
      </c>
      <c r="M36" s="111">
        <v>-18600</v>
      </c>
      <c r="N36" s="110">
        <f t="shared" si="3"/>
        <v>626.66666666666663</v>
      </c>
      <c r="O36" s="110">
        <f>N36*48</f>
        <v>30080</v>
      </c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520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405</v>
      </c>
      <c r="L38" s="112">
        <v>350800</v>
      </c>
      <c r="M38" s="501">
        <f t="shared" si="2"/>
        <v>69196</v>
      </c>
      <c r="N38" s="110">
        <f t="shared" si="3"/>
        <v>13492.307692307691</v>
      </c>
      <c r="O38" s="110">
        <f t="shared" ref="O38:O53" si="4">N38*48</f>
        <v>647630.76923076925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82</v>
      </c>
      <c r="L39" s="112">
        <v>11500</v>
      </c>
      <c r="M39" s="501">
        <f t="shared" si="2"/>
        <v>8300</v>
      </c>
      <c r="N39" s="110">
        <f t="shared" si="3"/>
        <v>460</v>
      </c>
      <c r="O39" s="110">
        <f t="shared" si="4"/>
        <v>22080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407</v>
      </c>
      <c r="L40" s="112">
        <v>122700</v>
      </c>
      <c r="M40" s="501">
        <f t="shared" si="2"/>
        <v>159300</v>
      </c>
      <c r="N40" s="110">
        <f t="shared" si="3"/>
        <v>5577.272727272727</v>
      </c>
      <c r="O40" s="110">
        <f t="shared" si="4"/>
        <v>267709.09090909088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407</v>
      </c>
      <c r="L41" s="112">
        <v>35800</v>
      </c>
      <c r="M41" s="501">
        <f t="shared" si="2"/>
        <v>17800</v>
      </c>
      <c r="N41" s="110">
        <f t="shared" si="3"/>
        <v>1627.2727272727273</v>
      </c>
      <c r="O41" s="110">
        <f t="shared" si="4"/>
        <v>78109.090909090912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407</v>
      </c>
      <c r="L42" s="112">
        <v>912400</v>
      </c>
      <c r="M42" s="501">
        <f t="shared" si="2"/>
        <v>687596</v>
      </c>
      <c r="N42" s="110">
        <f t="shared" si="3"/>
        <v>41472.727272727272</v>
      </c>
      <c r="O42" s="110">
        <f t="shared" si="4"/>
        <v>1990690.9090909092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407</v>
      </c>
      <c r="L43" s="112">
        <v>460400</v>
      </c>
      <c r="M43" s="501">
        <f t="shared" si="2"/>
        <v>408000</v>
      </c>
      <c r="N43" s="110">
        <f t="shared" si="3"/>
        <v>20927.272727272728</v>
      </c>
      <c r="O43" s="110">
        <f t="shared" si="4"/>
        <v>1004509.0909090909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3</v>
      </c>
      <c r="L44" s="123">
        <v>3400</v>
      </c>
      <c r="M44" s="501">
        <f t="shared" si="2"/>
        <v>16500</v>
      </c>
      <c r="N44" s="110">
        <f t="shared" si="3"/>
        <v>1133.3333333333333</v>
      </c>
      <c r="O44" s="110">
        <f>N44*24</f>
        <v>27200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408</v>
      </c>
      <c r="L45" s="123">
        <v>243700</v>
      </c>
      <c r="M45" s="501">
        <f t="shared" si="2"/>
        <v>115100</v>
      </c>
      <c r="N45" s="110">
        <f t="shared" si="3"/>
        <v>13538.888888888889</v>
      </c>
      <c r="O45" s="110">
        <f t="shared" si="4"/>
        <v>649866.66666666663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400</v>
      </c>
      <c r="L46" s="123">
        <v>27900</v>
      </c>
      <c r="M46" s="501">
        <f t="shared" si="2"/>
        <v>39454.070000000007</v>
      </c>
      <c r="N46" s="110">
        <f t="shared" si="3"/>
        <v>1860</v>
      </c>
      <c r="O46" s="110">
        <f t="shared" si="4"/>
        <v>89280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400</v>
      </c>
      <c r="L47" s="112">
        <v>11500</v>
      </c>
      <c r="M47" s="501">
        <f t="shared" si="2"/>
        <v>55614</v>
      </c>
      <c r="N47" s="110">
        <f t="shared" si="3"/>
        <v>766.66666666666663</v>
      </c>
      <c r="O47" s="110">
        <f t="shared" si="4"/>
        <v>36800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400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400</v>
      </c>
      <c r="L49" s="112">
        <v>10100</v>
      </c>
      <c r="M49" s="501">
        <f t="shared" si="2"/>
        <v>105172.71</v>
      </c>
      <c r="N49" s="110">
        <f t="shared" si="3"/>
        <v>673.33333333333337</v>
      </c>
      <c r="O49" s="110">
        <f t="shared" si="4"/>
        <v>32320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400</v>
      </c>
      <c r="L50" s="112">
        <v>1000</v>
      </c>
      <c r="M50" s="501">
        <f t="shared" si="2"/>
        <v>66140</v>
      </c>
      <c r="N50" s="110">
        <f t="shared" si="3"/>
        <v>66.666666666666671</v>
      </c>
      <c r="O50" s="110">
        <f t="shared" si="4"/>
        <v>3200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403</v>
      </c>
      <c r="L51" s="115">
        <v>5269000</v>
      </c>
      <c r="M51" s="501">
        <f t="shared" si="2"/>
        <v>24731000</v>
      </c>
      <c r="N51" s="110">
        <f t="shared" si="3"/>
        <v>439083.33333333331</v>
      </c>
      <c r="O51" s="110">
        <f t="shared" si="4"/>
        <v>21076000</v>
      </c>
      <c r="P51" s="669" t="s">
        <v>738</v>
      </c>
      <c r="Q51" s="444"/>
      <c r="R51" s="444"/>
      <c r="S51" s="444"/>
    </row>
    <row r="52" spans="1:22" s="772" customFormat="1" ht="30" customHeight="1" x14ac:dyDescent="0.25">
      <c r="A52" s="243">
        <v>104554</v>
      </c>
      <c r="B52" s="778"/>
      <c r="C52" s="778"/>
      <c r="D52" s="779" t="s">
        <v>24</v>
      </c>
      <c r="E52" s="780" t="s">
        <v>731</v>
      </c>
      <c r="F52" s="242">
        <v>42738</v>
      </c>
      <c r="G52" s="242">
        <v>44199</v>
      </c>
      <c r="H52" s="778" t="s">
        <v>4</v>
      </c>
      <c r="I52" s="550">
        <v>576000</v>
      </c>
      <c r="J52" s="781">
        <v>42769</v>
      </c>
      <c r="K52" s="782" t="s">
        <v>501</v>
      </c>
      <c r="L52" s="371">
        <v>39000</v>
      </c>
      <c r="M52" s="501">
        <f>I52-L52</f>
        <v>537000</v>
      </c>
      <c r="N52" s="110">
        <f t="shared" si="3"/>
        <v>6500</v>
      </c>
      <c r="O52" s="110">
        <f t="shared" si="4"/>
        <v>312000</v>
      </c>
      <c r="P52" s="792" t="s">
        <v>732</v>
      </c>
      <c r="Q52" s="784"/>
      <c r="R52" s="784"/>
      <c r="S52" s="784"/>
      <c r="T52" s="785"/>
      <c r="U52" s="786"/>
      <c r="V52" s="786"/>
    </row>
    <row r="53" spans="1:22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72</v>
      </c>
      <c r="L53" s="123">
        <v>18500</v>
      </c>
      <c r="M53" s="501">
        <f t="shared" si="2"/>
        <v>73449</v>
      </c>
      <c r="N53" s="110">
        <f t="shared" si="3"/>
        <v>2055.5555555555557</v>
      </c>
      <c r="O53" s="110">
        <f t="shared" si="4"/>
        <v>98666.666666666672</v>
      </c>
      <c r="P53" s="789"/>
      <c r="Q53" s="444"/>
      <c r="R53" s="444"/>
      <c r="S53" s="444"/>
    </row>
    <row r="54" spans="1:22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25">
        <v>41913</v>
      </c>
      <c r="K54" s="237" t="s">
        <v>402</v>
      </c>
      <c r="L54" s="361"/>
      <c r="M54" s="361"/>
      <c r="N54" s="361"/>
      <c r="O54" s="361"/>
    </row>
    <row r="55" spans="1:22" ht="30" customHeight="1" x14ac:dyDescent="0.25">
      <c r="A55" s="64" t="s">
        <v>365</v>
      </c>
      <c r="B55" s="375"/>
      <c r="C55" s="375"/>
      <c r="D55" s="326" t="s">
        <v>328</v>
      </c>
      <c r="E55" s="504" t="s">
        <v>428</v>
      </c>
      <c r="F55" s="74">
        <v>42767</v>
      </c>
      <c r="G55" s="74">
        <v>43100</v>
      </c>
      <c r="H55" s="326" t="s">
        <v>522</v>
      </c>
      <c r="I55" s="505">
        <v>157000</v>
      </c>
      <c r="J55" s="74">
        <v>42826</v>
      </c>
      <c r="K55" s="326">
        <v>4</v>
      </c>
      <c r="L55" s="371">
        <v>144900</v>
      </c>
      <c r="M55" s="501">
        <f t="shared" si="2"/>
        <v>12100</v>
      </c>
      <c r="N55" s="110">
        <f t="shared" si="3"/>
        <v>36225</v>
      </c>
      <c r="O55" s="120">
        <f>N55*10</f>
        <v>362250</v>
      </c>
      <c r="P55" s="668" t="s">
        <v>657</v>
      </c>
      <c r="Q55" s="648"/>
      <c r="R55" s="648"/>
      <c r="S55" s="648"/>
      <c r="T55" s="648"/>
      <c r="U55" s="648"/>
    </row>
    <row r="56" spans="1:22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4</v>
      </c>
      <c r="L56" s="410">
        <v>5600</v>
      </c>
      <c r="M56" s="501">
        <f t="shared" si="2"/>
        <v>8400</v>
      </c>
      <c r="N56" s="110">
        <f t="shared" si="3"/>
        <v>1400</v>
      </c>
      <c r="O56" s="110">
        <f>N56*12</f>
        <v>16800</v>
      </c>
    </row>
    <row r="57" spans="1:22" ht="30" customHeight="1" x14ac:dyDescent="0.25">
      <c r="A57" s="2">
        <v>100406</v>
      </c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4</v>
      </c>
      <c r="L57" s="409">
        <v>38250</v>
      </c>
      <c r="M57" s="113">
        <f>I57-L57</f>
        <v>60750</v>
      </c>
      <c r="N57" s="120">
        <f>L57/K57</f>
        <v>9562.5</v>
      </c>
      <c r="O57" s="120">
        <f>N57*12</f>
        <v>114750</v>
      </c>
    </row>
    <row r="58" spans="1:22" ht="30" customHeight="1" x14ac:dyDescent="0.25">
      <c r="A58" s="237">
        <v>118099</v>
      </c>
      <c r="B58" s="25"/>
      <c r="C58" s="25"/>
      <c r="D58" s="68" t="s">
        <v>516</v>
      </c>
      <c r="E58" s="68" t="s">
        <v>523</v>
      </c>
      <c r="F58" s="25">
        <v>42865</v>
      </c>
      <c r="G58" s="25">
        <v>43247</v>
      </c>
      <c r="H58" s="24" t="s">
        <v>32</v>
      </c>
      <c r="I58" s="26">
        <v>19592</v>
      </c>
      <c r="J58" s="25">
        <v>42896</v>
      </c>
      <c r="K58" s="24"/>
      <c r="L58" s="511">
        <v>19592</v>
      </c>
      <c r="M58" s="361" t="s">
        <v>548</v>
      </c>
      <c r="N58" s="361"/>
      <c r="O58" s="361">
        <f>N58*12</f>
        <v>0</v>
      </c>
    </row>
    <row r="59" spans="1:22" ht="30" customHeight="1" x14ac:dyDescent="0.25">
      <c r="A59" s="2">
        <v>118715</v>
      </c>
      <c r="B59" s="1"/>
      <c r="C59" s="1"/>
      <c r="D59" s="2" t="s">
        <v>188</v>
      </c>
      <c r="E59" s="2" t="s">
        <v>562</v>
      </c>
      <c r="F59" s="3">
        <v>42878</v>
      </c>
      <c r="G59" s="3">
        <v>43243</v>
      </c>
      <c r="H59" s="2" t="s">
        <v>32</v>
      </c>
      <c r="I59" s="550">
        <v>64195</v>
      </c>
      <c r="J59" s="3">
        <v>42909</v>
      </c>
      <c r="K59" s="2">
        <v>1</v>
      </c>
      <c r="L59" s="410">
        <v>13600</v>
      </c>
      <c r="M59" s="501">
        <f>I59-L59</f>
        <v>50595</v>
      </c>
      <c r="N59" s="110">
        <f>L59/K59</f>
        <v>13600</v>
      </c>
      <c r="O59" s="110">
        <f>N59*12</f>
        <v>163200</v>
      </c>
    </row>
    <row r="63" spans="1:22" x14ac:dyDescent="0.25">
      <c r="F63" s="97"/>
    </row>
    <row r="88" ht="14.25" customHeight="1" x14ac:dyDescent="0.25"/>
  </sheetData>
  <mergeCells count="13">
    <mergeCell ref="O7:O8"/>
    <mergeCell ref="C7:C8"/>
    <mergeCell ref="D7:E8"/>
    <mergeCell ref="F7:I7"/>
    <mergeCell ref="J7:L7"/>
    <mergeCell ref="M7:M8"/>
    <mergeCell ref="N7:N8"/>
    <mergeCell ref="A2:B2"/>
    <mergeCell ref="A3:B3"/>
    <mergeCell ref="A4:B4"/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2"/>
  <dimension ref="A1:V88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510" customWidth="1"/>
    <col min="2" max="2" width="9.42578125" style="510" customWidth="1"/>
    <col min="3" max="3" width="10.28515625" style="510" customWidth="1"/>
    <col min="4" max="4" width="22.28515625" style="510" customWidth="1"/>
    <col min="5" max="5" width="15" style="510" customWidth="1"/>
    <col min="6" max="6" width="10.5703125" style="510" customWidth="1"/>
    <col min="7" max="7" width="10.7109375" style="510" customWidth="1"/>
    <col min="8" max="8" width="12.7109375" style="510" customWidth="1"/>
    <col min="9" max="9" width="17.5703125" style="510" customWidth="1"/>
    <col min="10" max="10" width="10.140625" style="510" customWidth="1"/>
    <col min="11" max="11" width="9.7109375" style="510" customWidth="1"/>
    <col min="12" max="12" width="11.28515625" style="510" customWidth="1"/>
    <col min="13" max="13" width="12.5703125" style="510" customWidth="1"/>
    <col min="14" max="15" width="11.85546875" style="510" customWidth="1"/>
    <col min="16" max="16" width="36.5703125" style="668" customWidth="1"/>
    <col min="17" max="17" width="13.42578125" style="510" customWidth="1"/>
    <col min="18" max="16384" width="9.140625" style="510"/>
  </cols>
  <sheetData>
    <row r="1" spans="1:22" ht="20.100000000000001" customHeight="1" x14ac:dyDescent="0.25">
      <c r="A1" s="510" t="s">
        <v>549</v>
      </c>
    </row>
    <row r="2" spans="1:22" ht="20.100000000000001" customHeight="1" x14ac:dyDescent="0.25">
      <c r="A2" s="880" t="s">
        <v>198</v>
      </c>
      <c r="B2" s="880"/>
      <c r="C2" s="506"/>
    </row>
    <row r="3" spans="1:22" ht="20.100000000000001" customHeight="1" x14ac:dyDescent="0.25">
      <c r="A3" s="881" t="s">
        <v>197</v>
      </c>
      <c r="B3" s="881"/>
      <c r="C3" s="507"/>
    </row>
    <row r="4" spans="1:22" ht="20.100000000000001" customHeight="1" x14ac:dyDescent="0.25">
      <c r="A4" s="882" t="s">
        <v>199</v>
      </c>
      <c r="B4" s="882"/>
      <c r="C4" s="508"/>
    </row>
    <row r="5" spans="1:22" ht="20.100000000000001" customHeight="1" x14ac:dyDescent="0.25">
      <c r="A5" s="883" t="s">
        <v>200</v>
      </c>
      <c r="B5" s="883"/>
      <c r="C5" s="509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569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551</v>
      </c>
      <c r="L8" s="65" t="s">
        <v>122</v>
      </c>
      <c r="M8" s="879"/>
      <c r="N8" s="879"/>
      <c r="O8" s="867"/>
      <c r="V8" s="510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586</v>
      </c>
      <c r="L16" s="112">
        <v>1388600</v>
      </c>
      <c r="M16" s="111">
        <f>I16-L16</f>
        <v>-802960.08</v>
      </c>
      <c r="N16" s="110">
        <f>L16/K16</f>
        <v>27227.450980392157</v>
      </c>
      <c r="O16" s="110">
        <f>N16*48</f>
        <v>1306917.6470588236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586</v>
      </c>
      <c r="L17" s="112">
        <v>1376700</v>
      </c>
      <c r="M17" s="501">
        <f t="shared" ref="M17:M47" si="0">I17-L17</f>
        <v>504422.43999999994</v>
      </c>
      <c r="N17" s="110">
        <f t="shared" ref="N17:N56" si="1">L17/K17</f>
        <v>26994.117647058825</v>
      </c>
      <c r="O17" s="110">
        <f>N17*48</f>
        <v>1295717.6470588236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586</v>
      </c>
      <c r="L18" s="112">
        <v>7600</v>
      </c>
      <c r="M18" s="111">
        <f t="shared" si="0"/>
        <v>-1020</v>
      </c>
      <c r="N18" s="110">
        <f t="shared" si="1"/>
        <v>149.01960784313727</v>
      </c>
      <c r="O18" s="110">
        <f>N18*12</f>
        <v>1788.2352941176473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400</v>
      </c>
      <c r="L19" s="112">
        <v>8350</v>
      </c>
      <c r="M19" s="111">
        <f t="shared" si="0"/>
        <v>-3450</v>
      </c>
      <c r="N19" s="110">
        <f t="shared" si="1"/>
        <v>556.66666666666663</v>
      </c>
      <c r="O19" s="110">
        <f>N19*12</f>
        <v>6680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400</v>
      </c>
      <c r="L20" s="112">
        <v>18200</v>
      </c>
      <c r="M20" s="501">
        <f t="shared" si="0"/>
        <v>11100</v>
      </c>
      <c r="N20" s="110">
        <f t="shared" si="1"/>
        <v>1213.3333333333333</v>
      </c>
      <c r="O20" s="110">
        <f>N20*12</f>
        <v>14560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542</v>
      </c>
      <c r="L21" s="112">
        <v>155000</v>
      </c>
      <c r="M21" s="501">
        <f t="shared" si="0"/>
        <v>58672</v>
      </c>
      <c r="N21" s="110">
        <f t="shared" si="1"/>
        <v>3163.2653061224491</v>
      </c>
      <c r="O21" s="110">
        <f>N21*48</f>
        <v>151836.73469387757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47</v>
      </c>
      <c r="L22" s="123">
        <v>178900</v>
      </c>
      <c r="M22" s="501">
        <f t="shared" si="0"/>
        <v>94069.599999999977</v>
      </c>
      <c r="N22" s="110">
        <f t="shared" si="1"/>
        <v>3806.3829787234044</v>
      </c>
      <c r="O22" s="110">
        <f>N22*48</f>
        <v>182706.38297872341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47</v>
      </c>
      <c r="L23" s="123">
        <v>274100</v>
      </c>
      <c r="M23" s="501">
        <f t="shared" si="0"/>
        <v>52670</v>
      </c>
      <c r="N23" s="110">
        <f t="shared" si="1"/>
        <v>5831.9148936170213</v>
      </c>
      <c r="O23" s="110">
        <f>N23*48</f>
        <v>279931.91489361704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83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76</v>
      </c>
      <c r="L25" s="112">
        <v>22000</v>
      </c>
      <c r="M25" s="111">
        <f t="shared" si="0"/>
        <v>-2001</v>
      </c>
      <c r="N25" s="110">
        <f t="shared" si="1"/>
        <v>1100</v>
      </c>
      <c r="O25" s="110">
        <f>N25*24</f>
        <v>26400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398</v>
      </c>
      <c r="L26" s="123">
        <v>1413000</v>
      </c>
      <c r="M26" s="111">
        <f t="shared" si="0"/>
        <v>-471000</v>
      </c>
      <c r="N26" s="110">
        <f t="shared" si="1"/>
        <v>33642.857142857145</v>
      </c>
      <c r="O26" s="110">
        <f>N26*48</f>
        <v>1614857.142857143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84</v>
      </c>
      <c r="L27" s="371">
        <v>2804000</v>
      </c>
      <c r="M27" s="501">
        <f t="shared" si="0"/>
        <v>1117858.3199999998</v>
      </c>
      <c r="N27" s="110">
        <f t="shared" si="1"/>
        <v>68390.243902439019</v>
      </c>
      <c r="O27" s="110">
        <f>N27*48</f>
        <v>3282731.7073170729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495</v>
      </c>
      <c r="L28" s="112">
        <v>13105</v>
      </c>
      <c r="M28" s="501">
        <f t="shared" si="0"/>
        <v>6795</v>
      </c>
      <c r="N28" s="110">
        <f t="shared" si="1"/>
        <v>819.0625</v>
      </c>
      <c r="O28" s="110">
        <f>N28*48</f>
        <v>39315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65</v>
      </c>
      <c r="L29" s="112">
        <v>12900</v>
      </c>
      <c r="M29" s="501">
        <f t="shared" si="0"/>
        <v>7090</v>
      </c>
      <c r="N29" s="110">
        <f t="shared" si="1"/>
        <v>758.82352941176475</v>
      </c>
      <c r="O29" s="110">
        <f>N29*24</f>
        <v>18211.764705882353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65</v>
      </c>
      <c r="L30" s="112">
        <v>500</v>
      </c>
      <c r="M30" s="501">
        <f t="shared" si="0"/>
        <v>3000</v>
      </c>
      <c r="N30" s="110">
        <f t="shared" si="1"/>
        <v>29.411764705882351</v>
      </c>
      <c r="O30" s="110">
        <f>N30*24</f>
        <v>705.88235294117646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85</v>
      </c>
      <c r="L31" s="123">
        <v>546500</v>
      </c>
      <c r="M31" s="111">
        <f t="shared" si="0"/>
        <v>-27204</v>
      </c>
      <c r="N31" s="110">
        <f t="shared" si="1"/>
        <v>14012.820512820514</v>
      </c>
      <c r="O31" s="110">
        <f t="shared" ref="O31:O53" si="2">N31*48</f>
        <v>672615.38461538462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405</v>
      </c>
      <c r="L32" s="371">
        <v>31500</v>
      </c>
      <c r="M32" s="111">
        <f t="shared" si="0"/>
        <v>-11600</v>
      </c>
      <c r="N32" s="110">
        <f t="shared" si="1"/>
        <v>1211.5384615384614</v>
      </c>
      <c r="O32" s="110">
        <f>N32*24</f>
        <v>29076.923076923074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519</v>
      </c>
      <c r="L33" s="123">
        <v>246200</v>
      </c>
      <c r="M33" s="501">
        <f t="shared" si="0"/>
        <v>2300</v>
      </c>
      <c r="N33" s="110">
        <f t="shared" si="1"/>
        <v>6838.8888888888887</v>
      </c>
      <c r="O33" s="110">
        <f t="shared" si="2"/>
        <v>328266.66666666663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404</v>
      </c>
      <c r="L34" s="112">
        <v>16200</v>
      </c>
      <c r="M34" s="111">
        <f t="shared" si="0"/>
        <v>-7650</v>
      </c>
      <c r="N34" s="110">
        <f t="shared" si="1"/>
        <v>522.58064516129036</v>
      </c>
      <c r="O34" s="110">
        <f t="shared" si="2"/>
        <v>25083.870967741939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404</v>
      </c>
      <c r="L35" s="112">
        <v>13100</v>
      </c>
      <c r="M35" s="501">
        <f t="shared" si="0"/>
        <v>16900</v>
      </c>
      <c r="N35" s="110">
        <f t="shared" si="1"/>
        <v>422.58064516129031</v>
      </c>
      <c r="O35" s="110">
        <f t="shared" si="2"/>
        <v>20283.870967741936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404</v>
      </c>
      <c r="L36" s="112">
        <v>18800</v>
      </c>
      <c r="M36" s="111">
        <v>-18800</v>
      </c>
      <c r="N36" s="110">
        <f t="shared" si="1"/>
        <v>606.45161290322585</v>
      </c>
      <c r="O36" s="110">
        <f t="shared" si="2"/>
        <v>29109.677419354841</v>
      </c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86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499</v>
      </c>
      <c r="L38" s="112">
        <v>358000</v>
      </c>
      <c r="M38" s="501">
        <f t="shared" si="0"/>
        <v>61996</v>
      </c>
      <c r="N38" s="110">
        <f t="shared" si="1"/>
        <v>13259.259259259259</v>
      </c>
      <c r="O38" s="110">
        <f t="shared" si="2"/>
        <v>636444.4444444445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405</v>
      </c>
      <c r="L39" s="112">
        <v>11500</v>
      </c>
      <c r="M39" s="501">
        <f t="shared" si="0"/>
        <v>8300</v>
      </c>
      <c r="N39" s="110">
        <f t="shared" si="1"/>
        <v>442.30769230769232</v>
      </c>
      <c r="O39" s="110">
        <f t="shared" si="2"/>
        <v>21230.76923076923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81</v>
      </c>
      <c r="L40" s="112">
        <v>122700</v>
      </c>
      <c r="M40" s="501">
        <f t="shared" si="0"/>
        <v>159300</v>
      </c>
      <c r="N40" s="110">
        <f t="shared" si="1"/>
        <v>5334.782608695652</v>
      </c>
      <c r="O40" s="110">
        <f t="shared" si="2"/>
        <v>256069.5652173913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81</v>
      </c>
      <c r="L41" s="112">
        <v>35750</v>
      </c>
      <c r="M41" s="501">
        <f t="shared" si="0"/>
        <v>17850</v>
      </c>
      <c r="N41" s="110">
        <f t="shared" si="1"/>
        <v>1554.3478260869565</v>
      </c>
      <c r="O41" s="110">
        <f t="shared" si="2"/>
        <v>74608.695652173919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81</v>
      </c>
      <c r="L42" s="112">
        <v>943000</v>
      </c>
      <c r="M42" s="501">
        <f t="shared" si="0"/>
        <v>656996</v>
      </c>
      <c r="N42" s="110">
        <f t="shared" si="1"/>
        <v>41000</v>
      </c>
      <c r="O42" s="110">
        <f t="shared" si="2"/>
        <v>1968000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81</v>
      </c>
      <c r="L43" s="112">
        <v>460400</v>
      </c>
      <c r="M43" s="501">
        <f t="shared" si="0"/>
        <v>408000</v>
      </c>
      <c r="N43" s="110">
        <f t="shared" si="1"/>
        <v>20017.391304347828</v>
      </c>
      <c r="O43" s="110">
        <f t="shared" si="2"/>
        <v>960834.78260869579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4</v>
      </c>
      <c r="L44" s="123">
        <v>3400</v>
      </c>
      <c r="M44" s="501">
        <f t="shared" si="0"/>
        <v>16500</v>
      </c>
      <c r="N44" s="110">
        <f t="shared" si="1"/>
        <v>850</v>
      </c>
      <c r="O44" s="110">
        <f>N44*24</f>
        <v>20400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500</v>
      </c>
      <c r="L45" s="123">
        <v>255900</v>
      </c>
      <c r="M45" s="501">
        <f t="shared" si="0"/>
        <v>102900</v>
      </c>
      <c r="N45" s="110">
        <f t="shared" si="1"/>
        <v>13468.421052631578</v>
      </c>
      <c r="O45" s="110">
        <f t="shared" si="2"/>
        <v>646484.21052631573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495</v>
      </c>
      <c r="L46" s="123">
        <v>31200</v>
      </c>
      <c r="M46" s="501">
        <f t="shared" si="0"/>
        <v>36154.070000000007</v>
      </c>
      <c r="N46" s="110">
        <f t="shared" si="1"/>
        <v>1950</v>
      </c>
      <c r="O46" s="110">
        <f t="shared" si="2"/>
        <v>93600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495</v>
      </c>
      <c r="L47" s="112">
        <v>11500</v>
      </c>
      <c r="M47" s="501">
        <f t="shared" si="0"/>
        <v>55614</v>
      </c>
      <c r="N47" s="110">
        <f t="shared" si="1"/>
        <v>718.75</v>
      </c>
      <c r="O47" s="110">
        <f t="shared" si="2"/>
        <v>34500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495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495</v>
      </c>
      <c r="L49" s="112">
        <v>10800</v>
      </c>
      <c r="M49" s="501">
        <f>I49-L49</f>
        <v>104472.71</v>
      </c>
      <c r="N49" s="110">
        <f t="shared" si="1"/>
        <v>675</v>
      </c>
      <c r="O49" s="110">
        <f t="shared" si="2"/>
        <v>32400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495</v>
      </c>
      <c r="L50" s="112">
        <v>1000</v>
      </c>
      <c r="M50" s="501">
        <f>I50-L50</f>
        <v>66140</v>
      </c>
      <c r="N50" s="110">
        <f t="shared" si="1"/>
        <v>62.5</v>
      </c>
      <c r="O50" s="110">
        <f t="shared" si="2"/>
        <v>3000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497</v>
      </c>
      <c r="L51" s="115">
        <v>5636000</v>
      </c>
      <c r="M51" s="501">
        <f>I51-L51</f>
        <v>24364000</v>
      </c>
      <c r="N51" s="110">
        <f t="shared" si="1"/>
        <v>433538.46153846156</v>
      </c>
      <c r="O51" s="110">
        <f t="shared" si="2"/>
        <v>20809846.153846156</v>
      </c>
      <c r="P51" s="669" t="s">
        <v>738</v>
      </c>
      <c r="Q51" s="444"/>
      <c r="R51" s="444"/>
      <c r="S51" s="444"/>
    </row>
    <row r="52" spans="1:22" s="772" customFormat="1" ht="30" customHeight="1" x14ac:dyDescent="0.25">
      <c r="A52" s="243">
        <v>104554</v>
      </c>
      <c r="B52" s="778"/>
      <c r="C52" s="778"/>
      <c r="D52" s="779" t="s">
        <v>24</v>
      </c>
      <c r="E52" s="780" t="s">
        <v>731</v>
      </c>
      <c r="F52" s="242">
        <v>42738</v>
      </c>
      <c r="G52" s="242">
        <v>44199</v>
      </c>
      <c r="H52" s="778" t="s">
        <v>4</v>
      </c>
      <c r="I52" s="550">
        <v>576000</v>
      </c>
      <c r="J52" s="781">
        <v>42769</v>
      </c>
      <c r="K52" s="782" t="s">
        <v>521</v>
      </c>
      <c r="L52" s="371">
        <v>44000</v>
      </c>
      <c r="M52" s="501">
        <f>I52-L52</f>
        <v>532000</v>
      </c>
      <c r="N52" s="110">
        <f t="shared" si="1"/>
        <v>6285.7142857142853</v>
      </c>
      <c r="O52" s="110">
        <f t="shared" si="2"/>
        <v>301714.28571428568</v>
      </c>
      <c r="P52" s="792" t="s">
        <v>732</v>
      </c>
      <c r="Q52" s="784"/>
      <c r="R52" s="784"/>
      <c r="S52" s="784"/>
      <c r="T52" s="785"/>
      <c r="U52" s="786"/>
      <c r="V52" s="786"/>
    </row>
    <row r="53" spans="1:22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74</v>
      </c>
      <c r="L53" s="123">
        <v>21750</v>
      </c>
      <c r="M53" s="501">
        <f>I53-L53</f>
        <v>70199</v>
      </c>
      <c r="N53" s="110">
        <f t="shared" si="1"/>
        <v>2175</v>
      </c>
      <c r="O53" s="110">
        <f t="shared" si="2"/>
        <v>104400</v>
      </c>
      <c r="P53" s="789"/>
      <c r="Q53" s="444"/>
      <c r="R53" s="444"/>
      <c r="S53" s="444"/>
    </row>
    <row r="54" spans="1:22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25">
        <v>41913</v>
      </c>
      <c r="K54" s="237" t="s">
        <v>496</v>
      </c>
      <c r="L54" s="361"/>
      <c r="M54" s="361"/>
      <c r="N54" s="361"/>
      <c r="O54" s="361"/>
    </row>
    <row r="55" spans="1:22" ht="30" customHeight="1" x14ac:dyDescent="0.25">
      <c r="A55" s="64" t="s">
        <v>365</v>
      </c>
      <c r="B55" s="375"/>
      <c r="C55" s="375"/>
      <c r="D55" s="326" t="s">
        <v>328</v>
      </c>
      <c r="E55" s="504" t="s">
        <v>428</v>
      </c>
      <c r="F55" s="74">
        <v>42767</v>
      </c>
      <c r="G55" s="74">
        <v>43100</v>
      </c>
      <c r="H55" s="326" t="s">
        <v>522</v>
      </c>
      <c r="I55" s="505">
        <v>157000</v>
      </c>
      <c r="J55" s="74">
        <v>42826</v>
      </c>
      <c r="K55" s="326">
        <v>5</v>
      </c>
      <c r="L55" s="371">
        <v>154300</v>
      </c>
      <c r="M55" s="501">
        <f>I55-L55</f>
        <v>2700</v>
      </c>
      <c r="N55" s="110">
        <f t="shared" si="1"/>
        <v>30860</v>
      </c>
      <c r="O55" s="120">
        <f>N55*10</f>
        <v>308600</v>
      </c>
      <c r="P55" s="668" t="s">
        <v>657</v>
      </c>
      <c r="Q55" s="648"/>
      <c r="R55" s="648"/>
      <c r="S55" s="648"/>
      <c r="T55" s="648"/>
      <c r="U55" s="648"/>
    </row>
    <row r="56" spans="1:22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5</v>
      </c>
      <c r="L56" s="410">
        <v>8400</v>
      </c>
      <c r="M56" s="501">
        <f>I56-L56</f>
        <v>5600</v>
      </c>
      <c r="N56" s="110">
        <f t="shared" si="1"/>
        <v>1680</v>
      </c>
      <c r="O56" s="110">
        <f>N56*12</f>
        <v>20160</v>
      </c>
    </row>
    <row r="57" spans="1:22" ht="30" customHeight="1" x14ac:dyDescent="0.25">
      <c r="A57" s="2">
        <v>100406</v>
      </c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5</v>
      </c>
      <c r="L57" s="409">
        <v>38250</v>
      </c>
      <c r="M57" s="113">
        <f>I57-L57</f>
        <v>60750</v>
      </c>
      <c r="N57" s="120">
        <f>L57/K57</f>
        <v>7650</v>
      </c>
      <c r="O57" s="120">
        <f>N57*12</f>
        <v>91800</v>
      </c>
    </row>
    <row r="58" spans="1:22" ht="30" customHeight="1" x14ac:dyDescent="0.25">
      <c r="A58" s="237">
        <v>118099</v>
      </c>
      <c r="B58" s="25"/>
      <c r="C58" s="25"/>
      <c r="D58" s="68" t="s">
        <v>516</v>
      </c>
      <c r="E58" s="68" t="s">
        <v>523</v>
      </c>
      <c r="F58" s="25">
        <v>42865</v>
      </c>
      <c r="G58" s="25">
        <v>43247</v>
      </c>
      <c r="H58" s="24" t="s">
        <v>32</v>
      </c>
      <c r="I58" s="26">
        <v>19592</v>
      </c>
      <c r="J58" s="25">
        <v>42896</v>
      </c>
      <c r="K58" s="24"/>
      <c r="L58" s="511">
        <v>19592</v>
      </c>
      <c r="M58" s="361" t="s">
        <v>548</v>
      </c>
      <c r="N58" s="361"/>
      <c r="O58" s="361">
        <f>N58*12</f>
        <v>0</v>
      </c>
    </row>
    <row r="59" spans="1:22" ht="30" customHeight="1" x14ac:dyDescent="0.25">
      <c r="A59" s="2">
        <v>118715</v>
      </c>
      <c r="B59" s="1"/>
      <c r="C59" s="1"/>
      <c r="D59" s="2" t="s">
        <v>188</v>
      </c>
      <c r="E59" s="2" t="s">
        <v>562</v>
      </c>
      <c r="F59" s="3">
        <v>42878</v>
      </c>
      <c r="G59" s="3">
        <v>43243</v>
      </c>
      <c r="H59" s="2" t="s">
        <v>32</v>
      </c>
      <c r="I59" s="550">
        <v>64195</v>
      </c>
      <c r="J59" s="3">
        <v>42909</v>
      </c>
      <c r="K59" s="2">
        <v>2</v>
      </c>
      <c r="L59" s="410">
        <v>17700</v>
      </c>
      <c r="M59" s="501">
        <f>I59-L59</f>
        <v>46495</v>
      </c>
      <c r="N59" s="110">
        <f>L59/K59</f>
        <v>8850</v>
      </c>
      <c r="O59" s="110">
        <f>N59*12</f>
        <v>106200</v>
      </c>
    </row>
    <row r="60" spans="1:22" ht="30" customHeight="1" x14ac:dyDescent="0.25">
      <c r="A60" s="2">
        <v>105924</v>
      </c>
      <c r="B60" s="1"/>
      <c r="C60" s="1"/>
      <c r="D60" s="266" t="s">
        <v>576</v>
      </c>
      <c r="E60" s="266" t="s">
        <v>579</v>
      </c>
      <c r="F60" s="3">
        <v>42936</v>
      </c>
      <c r="G60" s="3">
        <v>43301</v>
      </c>
      <c r="H60" s="2" t="s">
        <v>32</v>
      </c>
      <c r="I60" s="550">
        <v>40500</v>
      </c>
      <c r="J60" s="3">
        <v>42967</v>
      </c>
      <c r="K60" s="2"/>
      <c r="L60" s="1"/>
      <c r="M60" s="1"/>
      <c r="N60" s="1"/>
      <c r="O60" s="1"/>
    </row>
    <row r="63" spans="1:22" x14ac:dyDescent="0.25">
      <c r="F63" s="97"/>
    </row>
    <row r="88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3"/>
  <dimension ref="A1:V88"/>
  <sheetViews>
    <sheetView workbookViewId="0">
      <pane ySplit="8" topLeftCell="A48" activePane="bottomLeft" state="frozen"/>
      <selection activeCell="H5" sqref="H5"/>
      <selection pane="bottomLeft" activeCell="L52" sqref="L52"/>
    </sheetView>
  </sheetViews>
  <sheetFormatPr defaultColWidth="9.140625" defaultRowHeight="15" x14ac:dyDescent="0.25"/>
  <cols>
    <col min="1" max="1" width="10.28515625" style="516" customWidth="1"/>
    <col min="2" max="2" width="9.42578125" style="516" customWidth="1"/>
    <col min="3" max="3" width="10.28515625" style="516" customWidth="1"/>
    <col min="4" max="4" width="22.28515625" style="516" customWidth="1"/>
    <col min="5" max="5" width="15" style="516" customWidth="1"/>
    <col min="6" max="6" width="10.5703125" style="516" customWidth="1"/>
    <col min="7" max="7" width="10.7109375" style="516" customWidth="1"/>
    <col min="8" max="8" width="12.7109375" style="516" customWidth="1"/>
    <col min="9" max="9" width="17.5703125" style="516" customWidth="1"/>
    <col min="10" max="10" width="10.140625" style="516" customWidth="1"/>
    <col min="11" max="11" width="9.7109375" style="516" customWidth="1"/>
    <col min="12" max="12" width="11.28515625" style="516" customWidth="1"/>
    <col min="13" max="13" width="12.5703125" style="516" customWidth="1"/>
    <col min="14" max="15" width="11.85546875" style="516" customWidth="1"/>
    <col min="16" max="16" width="34.85546875" style="668" customWidth="1"/>
    <col min="17" max="17" width="13.42578125" style="516" customWidth="1"/>
    <col min="18" max="16384" width="9.140625" style="516"/>
  </cols>
  <sheetData>
    <row r="1" spans="1:22" ht="20.100000000000001" customHeight="1" x14ac:dyDescent="0.25">
      <c r="A1" s="516" t="s">
        <v>549</v>
      </c>
    </row>
    <row r="2" spans="1:22" ht="20.100000000000001" customHeight="1" x14ac:dyDescent="0.25">
      <c r="A2" s="880" t="s">
        <v>198</v>
      </c>
      <c r="B2" s="880"/>
      <c r="C2" s="512"/>
    </row>
    <row r="3" spans="1:22" ht="20.100000000000001" customHeight="1" x14ac:dyDescent="0.25">
      <c r="A3" s="881" t="s">
        <v>197</v>
      </c>
      <c r="B3" s="881"/>
      <c r="C3" s="513"/>
    </row>
    <row r="4" spans="1:22" ht="20.100000000000001" customHeight="1" x14ac:dyDescent="0.25">
      <c r="A4" s="882" t="s">
        <v>199</v>
      </c>
      <c r="B4" s="882"/>
      <c r="C4" s="514"/>
    </row>
    <row r="5" spans="1:22" ht="20.100000000000001" customHeight="1" x14ac:dyDescent="0.25">
      <c r="A5" s="883" t="s">
        <v>200</v>
      </c>
      <c r="B5" s="883"/>
      <c r="C5" s="515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570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552</v>
      </c>
      <c r="L8" s="65" t="s">
        <v>122</v>
      </c>
      <c r="M8" s="879"/>
      <c r="N8" s="879"/>
      <c r="O8" s="867"/>
      <c r="V8" s="516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586</v>
      </c>
      <c r="L16" s="112">
        <v>1410000</v>
      </c>
      <c r="M16" s="111">
        <f>I16-L16</f>
        <v>-824360.08</v>
      </c>
      <c r="N16" s="110">
        <f>L16/K16</f>
        <v>27647.058823529413</v>
      </c>
      <c r="O16" s="110">
        <f>N16*48</f>
        <v>1327058.8235294118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586</v>
      </c>
      <c r="L17" s="112">
        <v>1378000</v>
      </c>
      <c r="M17" s="501">
        <f t="shared" ref="M17:M56" si="0">I17-L17</f>
        <v>503122.43999999994</v>
      </c>
      <c r="N17" s="110">
        <f t="shared" ref="N17:N35" si="1">L17/K17</f>
        <v>27019.607843137255</v>
      </c>
      <c r="O17" s="110">
        <f>N17*48</f>
        <v>1296941.1764705882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586</v>
      </c>
      <c r="L18" s="112">
        <v>7600</v>
      </c>
      <c r="M18" s="111">
        <f t="shared" si="0"/>
        <v>-1020</v>
      </c>
      <c r="N18" s="110">
        <f t="shared" si="1"/>
        <v>149.01960784313727</v>
      </c>
      <c r="O18" s="110">
        <f>N18*12</f>
        <v>1788.2352941176473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400</v>
      </c>
      <c r="L19" s="112">
        <v>8350</v>
      </c>
      <c r="M19" s="111">
        <f t="shared" si="0"/>
        <v>-3450</v>
      </c>
      <c r="N19" s="110">
        <f t="shared" si="1"/>
        <v>556.66666666666663</v>
      </c>
      <c r="O19" s="110">
        <f>N19*12</f>
        <v>6680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400</v>
      </c>
      <c r="L20" s="112">
        <v>22330</v>
      </c>
      <c r="M20" s="501">
        <f t="shared" si="0"/>
        <v>6970</v>
      </c>
      <c r="N20" s="110">
        <f t="shared" si="1"/>
        <v>1488.6666666666667</v>
      </c>
      <c r="O20" s="110">
        <f>N20*12</f>
        <v>17864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542</v>
      </c>
      <c r="L21" s="112">
        <v>158500</v>
      </c>
      <c r="M21" s="501">
        <f t="shared" si="0"/>
        <v>55172</v>
      </c>
      <c r="N21" s="110">
        <f t="shared" si="1"/>
        <v>3234.6938775510203</v>
      </c>
      <c r="O21" s="110">
        <f>N21*48</f>
        <v>155265.30612244896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47</v>
      </c>
      <c r="L22" s="123">
        <v>179000</v>
      </c>
      <c r="M22" s="501">
        <f t="shared" si="0"/>
        <v>93969.599999999977</v>
      </c>
      <c r="N22" s="110">
        <f t="shared" si="1"/>
        <v>3808.5106382978724</v>
      </c>
      <c r="O22" s="110">
        <f>N22*48</f>
        <v>182808.51063829788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47</v>
      </c>
      <c r="L23" s="123">
        <v>275790</v>
      </c>
      <c r="M23" s="501">
        <f t="shared" si="0"/>
        <v>50980</v>
      </c>
      <c r="N23" s="110">
        <f t="shared" si="1"/>
        <v>5867.8723404255315</v>
      </c>
      <c r="O23" s="110">
        <f>N23*48</f>
        <v>281657.8723404255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83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76</v>
      </c>
      <c r="L25" s="112">
        <v>22000</v>
      </c>
      <c r="M25" s="111">
        <f t="shared" si="0"/>
        <v>-2001</v>
      </c>
      <c r="N25" s="110">
        <f t="shared" si="1"/>
        <v>1100</v>
      </c>
      <c r="O25" s="110">
        <f>N25*24</f>
        <v>26400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398</v>
      </c>
      <c r="L26" s="123">
        <v>1400000</v>
      </c>
      <c r="M26" s="111">
        <f t="shared" si="0"/>
        <v>-458000</v>
      </c>
      <c r="N26" s="110">
        <f t="shared" si="1"/>
        <v>33333.333333333336</v>
      </c>
      <c r="O26" s="110">
        <f>N26*48</f>
        <v>1600000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84</v>
      </c>
      <c r="L27" s="371">
        <v>2804000</v>
      </c>
      <c r="M27" s="501">
        <f t="shared" si="0"/>
        <v>1117858.3199999998</v>
      </c>
      <c r="N27" s="110">
        <f t="shared" si="1"/>
        <v>68390.243902439019</v>
      </c>
      <c r="O27" s="110">
        <f>N27*48</f>
        <v>3282731.7073170729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495</v>
      </c>
      <c r="L28" s="112">
        <v>13105</v>
      </c>
      <c r="M28" s="501">
        <f t="shared" si="0"/>
        <v>6795</v>
      </c>
      <c r="N28" s="110">
        <f t="shared" si="1"/>
        <v>819.0625</v>
      </c>
      <c r="O28" s="110">
        <f>N28*48</f>
        <v>39315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65</v>
      </c>
      <c r="L29" s="112">
        <v>13000</v>
      </c>
      <c r="M29" s="501">
        <f t="shared" si="0"/>
        <v>6990</v>
      </c>
      <c r="N29" s="110">
        <f t="shared" si="1"/>
        <v>764.70588235294122</v>
      </c>
      <c r="O29" s="110">
        <f>N29*24</f>
        <v>18352.941176470587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65</v>
      </c>
      <c r="L30" s="112">
        <v>500</v>
      </c>
      <c r="M30" s="501">
        <f t="shared" si="0"/>
        <v>3000</v>
      </c>
      <c r="N30" s="110">
        <f t="shared" si="1"/>
        <v>29.411764705882351</v>
      </c>
      <c r="O30" s="110">
        <f>N30*24</f>
        <v>705.88235294117646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85</v>
      </c>
      <c r="L31" s="123">
        <v>547000</v>
      </c>
      <c r="M31" s="111">
        <f t="shared" si="0"/>
        <v>-27704</v>
      </c>
      <c r="N31" s="110">
        <f t="shared" si="1"/>
        <v>14025.641025641025</v>
      </c>
      <c r="O31" s="110">
        <f>N31*48</f>
        <v>673230.76923076925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405</v>
      </c>
      <c r="L32" s="115">
        <v>32850</v>
      </c>
      <c r="M32" s="111">
        <f t="shared" si="0"/>
        <v>-12950</v>
      </c>
      <c r="N32" s="110">
        <f t="shared" si="1"/>
        <v>1263.4615384615386</v>
      </c>
      <c r="O32" s="110">
        <f>N32*24</f>
        <v>30323.076923076926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519</v>
      </c>
      <c r="L33" s="123">
        <v>262750</v>
      </c>
      <c r="M33" s="111">
        <f t="shared" si="0"/>
        <v>-14250</v>
      </c>
      <c r="N33" s="110">
        <f t="shared" si="1"/>
        <v>7298.6111111111113</v>
      </c>
      <c r="O33" s="110">
        <f>N33*48</f>
        <v>350333.33333333337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404</v>
      </c>
      <c r="L34" s="112">
        <v>16200</v>
      </c>
      <c r="M34" s="111">
        <f t="shared" si="0"/>
        <v>-7650</v>
      </c>
      <c r="N34" s="110">
        <f t="shared" si="1"/>
        <v>522.58064516129036</v>
      </c>
      <c r="O34" s="110">
        <f>N34*48</f>
        <v>25083.870967741939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404</v>
      </c>
      <c r="L35" s="112">
        <v>13200</v>
      </c>
      <c r="M35" s="501">
        <f t="shared" si="0"/>
        <v>16800</v>
      </c>
      <c r="N35" s="110">
        <f t="shared" si="1"/>
        <v>425.80645161290323</v>
      </c>
      <c r="O35" s="110">
        <f>N35*48</f>
        <v>20438.709677419356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404</v>
      </c>
      <c r="L36" s="112">
        <v>19200</v>
      </c>
      <c r="M36" s="501"/>
      <c r="N36" s="110"/>
      <c r="O36" s="110"/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86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499</v>
      </c>
      <c r="L38" s="112">
        <v>365300</v>
      </c>
      <c r="M38" s="501">
        <f t="shared" si="0"/>
        <v>54696</v>
      </c>
      <c r="N38" s="110">
        <f t="shared" ref="N38:N56" si="2">L38/K38</f>
        <v>13529.62962962963</v>
      </c>
      <c r="O38" s="110">
        <f t="shared" ref="O38:O43" si="3">N38*48</f>
        <v>649422.22222222225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405</v>
      </c>
      <c r="L39" s="112">
        <v>11500</v>
      </c>
      <c r="M39" s="501">
        <f t="shared" si="0"/>
        <v>8300</v>
      </c>
      <c r="N39" s="110">
        <f t="shared" si="2"/>
        <v>442.30769230769232</v>
      </c>
      <c r="O39" s="110">
        <f t="shared" si="3"/>
        <v>21230.76923076923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81</v>
      </c>
      <c r="L40" s="112">
        <v>122600</v>
      </c>
      <c r="M40" s="501">
        <f t="shared" si="0"/>
        <v>159400</v>
      </c>
      <c r="N40" s="110">
        <f t="shared" si="2"/>
        <v>5330.434782608696</v>
      </c>
      <c r="O40" s="110">
        <f t="shared" si="3"/>
        <v>255860.86956521741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81</v>
      </c>
      <c r="L41" s="112">
        <v>40200</v>
      </c>
      <c r="M41" s="501">
        <f t="shared" si="0"/>
        <v>13400</v>
      </c>
      <c r="N41" s="110">
        <f t="shared" si="2"/>
        <v>1747.8260869565217</v>
      </c>
      <c r="O41" s="110">
        <f t="shared" si="3"/>
        <v>83895.65217391304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81</v>
      </c>
      <c r="L42" s="112">
        <v>960000</v>
      </c>
      <c r="M42" s="501">
        <f t="shared" si="0"/>
        <v>639996</v>
      </c>
      <c r="N42" s="110">
        <f t="shared" si="2"/>
        <v>41739.130434782608</v>
      </c>
      <c r="O42" s="110">
        <f t="shared" si="3"/>
        <v>2003478.2608695652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81</v>
      </c>
      <c r="L43" s="112">
        <v>460300</v>
      </c>
      <c r="M43" s="501">
        <f t="shared" si="0"/>
        <v>408100</v>
      </c>
      <c r="N43" s="110">
        <f t="shared" si="2"/>
        <v>20013.043478260868</v>
      </c>
      <c r="O43" s="110">
        <f t="shared" si="3"/>
        <v>960626.08695652173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4</v>
      </c>
      <c r="L44" s="123">
        <v>4700</v>
      </c>
      <c r="M44" s="501">
        <f t="shared" si="0"/>
        <v>15200</v>
      </c>
      <c r="N44" s="110">
        <f t="shared" si="2"/>
        <v>1175</v>
      </c>
      <c r="O44" s="110">
        <f>N44*24</f>
        <v>28200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500</v>
      </c>
      <c r="L45" s="123">
        <v>268500</v>
      </c>
      <c r="M45" s="501">
        <f t="shared" si="0"/>
        <v>90300</v>
      </c>
      <c r="N45" s="110">
        <f t="shared" si="2"/>
        <v>14131.578947368422</v>
      </c>
      <c r="O45" s="110">
        <f>N45*48</f>
        <v>678315.78947368427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495</v>
      </c>
      <c r="L46" s="115">
        <v>36600</v>
      </c>
      <c r="M46" s="501">
        <f t="shared" si="0"/>
        <v>30754.070000000007</v>
      </c>
      <c r="N46" s="110">
        <f t="shared" si="2"/>
        <v>2287.5</v>
      </c>
      <c r="O46" s="110">
        <f>N46*48</f>
        <v>109800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495</v>
      </c>
      <c r="L47" s="112">
        <v>11500</v>
      </c>
      <c r="M47" s="501">
        <f t="shared" si="0"/>
        <v>55614</v>
      </c>
      <c r="N47" s="110">
        <f t="shared" si="2"/>
        <v>718.75</v>
      </c>
      <c r="O47" s="110">
        <f>N47*48</f>
        <v>34500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495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495</v>
      </c>
      <c r="L49" s="112">
        <v>10800</v>
      </c>
      <c r="M49" s="501">
        <f t="shared" si="0"/>
        <v>104472.71</v>
      </c>
      <c r="N49" s="110">
        <f t="shared" si="2"/>
        <v>675</v>
      </c>
      <c r="O49" s="110">
        <f>N49*48</f>
        <v>32400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495</v>
      </c>
      <c r="L50" s="112">
        <v>1550</v>
      </c>
      <c r="M50" s="501">
        <f t="shared" si="0"/>
        <v>65590</v>
      </c>
      <c r="N50" s="110">
        <f t="shared" si="2"/>
        <v>96.875</v>
      </c>
      <c r="O50" s="110">
        <f>N50*48</f>
        <v>4650</v>
      </c>
      <c r="P50" s="789"/>
      <c r="Q50" s="444"/>
      <c r="R50" s="444"/>
      <c r="S50" s="444"/>
      <c r="T50" s="76"/>
      <c r="U50" s="77"/>
      <c r="V50" s="77"/>
    </row>
    <row r="51" spans="1:22" s="772" customFormat="1" ht="30" customHeight="1" x14ac:dyDescent="0.25">
      <c r="A51" s="243">
        <v>104554</v>
      </c>
      <c r="B51" s="778"/>
      <c r="C51" s="778"/>
      <c r="D51" s="779" t="s">
        <v>24</v>
      </c>
      <c r="E51" s="780" t="s">
        <v>731</v>
      </c>
      <c r="F51" s="242">
        <v>42738</v>
      </c>
      <c r="G51" s="242">
        <v>44199</v>
      </c>
      <c r="H51" s="778" t="s">
        <v>4</v>
      </c>
      <c r="I51" s="550">
        <v>576000</v>
      </c>
      <c r="J51" s="781">
        <v>42769</v>
      </c>
      <c r="K51" s="782" t="s">
        <v>521</v>
      </c>
      <c r="L51" s="371">
        <v>46200</v>
      </c>
      <c r="M51" s="503">
        <v>524400</v>
      </c>
      <c r="N51" s="783">
        <v>5733.333333333333</v>
      </c>
      <c r="O51" s="783">
        <v>275200</v>
      </c>
      <c r="P51" s="794" t="s">
        <v>732</v>
      </c>
      <c r="Q51" s="784"/>
      <c r="R51" s="784"/>
      <c r="S51" s="784"/>
      <c r="T51" s="785"/>
      <c r="U51" s="786"/>
      <c r="V51" s="786"/>
    </row>
    <row r="52" spans="1:22" ht="30" customHeight="1" x14ac:dyDescent="0.25">
      <c r="A52" s="237" t="s">
        <v>388</v>
      </c>
      <c r="B52" s="25"/>
      <c r="C52" s="25"/>
      <c r="D52" s="68" t="s">
        <v>24</v>
      </c>
      <c r="E52" s="69" t="s">
        <v>177</v>
      </c>
      <c r="F52" s="25">
        <v>42545</v>
      </c>
      <c r="G52" s="25">
        <v>44006</v>
      </c>
      <c r="H52" s="24" t="s">
        <v>4</v>
      </c>
      <c r="I52" s="26">
        <v>30000000</v>
      </c>
      <c r="J52" s="3">
        <v>42575</v>
      </c>
      <c r="K52" s="48" t="s">
        <v>497</v>
      </c>
      <c r="L52" s="115">
        <v>5685000</v>
      </c>
      <c r="M52" s="501">
        <f t="shared" si="0"/>
        <v>24315000</v>
      </c>
      <c r="N52" s="110">
        <f t="shared" si="2"/>
        <v>437307.69230769231</v>
      </c>
      <c r="O52" s="110">
        <f>N52*48</f>
        <v>20990769.230769232</v>
      </c>
      <c r="P52" s="669" t="s">
        <v>738</v>
      </c>
      <c r="Q52" s="444"/>
      <c r="R52" s="444"/>
      <c r="S52" s="444"/>
    </row>
    <row r="53" spans="1:22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74</v>
      </c>
      <c r="L53" s="123">
        <v>27100</v>
      </c>
      <c r="M53" s="501">
        <f t="shared" si="0"/>
        <v>64849</v>
      </c>
      <c r="N53" s="110">
        <f t="shared" si="2"/>
        <v>2710</v>
      </c>
      <c r="O53" s="110">
        <f>N53*48</f>
        <v>130080</v>
      </c>
      <c r="P53" s="789"/>
      <c r="Q53" s="444"/>
      <c r="R53" s="444"/>
      <c r="S53" s="444"/>
    </row>
    <row r="54" spans="1:22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25">
        <v>41913</v>
      </c>
      <c r="K54" s="237" t="s">
        <v>496</v>
      </c>
      <c r="L54" s="361"/>
      <c r="M54" s="361"/>
      <c r="N54" s="361"/>
      <c r="O54" s="361"/>
    </row>
    <row r="55" spans="1:22" ht="30" customHeight="1" x14ac:dyDescent="0.25">
      <c r="A55" s="64" t="s">
        <v>365</v>
      </c>
      <c r="B55" s="375"/>
      <c r="C55" s="375"/>
      <c r="D55" s="326" t="s">
        <v>328</v>
      </c>
      <c r="E55" s="504" t="s">
        <v>428</v>
      </c>
      <c r="F55" s="74">
        <v>42767</v>
      </c>
      <c r="G55" s="74">
        <v>43100</v>
      </c>
      <c r="H55" s="326" t="s">
        <v>522</v>
      </c>
      <c r="I55" s="505">
        <v>157000</v>
      </c>
      <c r="J55" s="74">
        <v>42826</v>
      </c>
      <c r="K55" s="326">
        <v>5</v>
      </c>
      <c r="L55" s="371">
        <v>157000</v>
      </c>
      <c r="M55" s="501">
        <f t="shared" si="0"/>
        <v>0</v>
      </c>
      <c r="N55" s="110">
        <f t="shared" si="2"/>
        <v>31400</v>
      </c>
      <c r="O55" s="120">
        <f>N55*10</f>
        <v>314000</v>
      </c>
      <c r="P55" s="668" t="s">
        <v>657</v>
      </c>
      <c r="Q55" s="648"/>
      <c r="R55" s="648"/>
      <c r="S55" s="648"/>
      <c r="T55" s="648"/>
      <c r="U55" s="648"/>
    </row>
    <row r="56" spans="1:22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5</v>
      </c>
      <c r="L56" s="410">
        <v>8400</v>
      </c>
      <c r="M56" s="501">
        <f t="shared" si="0"/>
        <v>5600</v>
      </c>
      <c r="N56" s="110">
        <f t="shared" si="2"/>
        <v>1680</v>
      </c>
      <c r="O56" s="110">
        <f>N56*12</f>
        <v>20160</v>
      </c>
    </row>
    <row r="57" spans="1:22" ht="30" customHeight="1" x14ac:dyDescent="0.25">
      <c r="A57" s="2">
        <v>100406</v>
      </c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5</v>
      </c>
      <c r="L57" s="409">
        <v>38250</v>
      </c>
      <c r="M57" s="113">
        <f>I57-L57</f>
        <v>60750</v>
      </c>
      <c r="N57" s="120">
        <f>L57/K57</f>
        <v>7650</v>
      </c>
      <c r="O57" s="120">
        <f>N57*12</f>
        <v>91800</v>
      </c>
    </row>
    <row r="58" spans="1:22" ht="30" customHeight="1" x14ac:dyDescent="0.25">
      <c r="A58" s="237">
        <v>118099</v>
      </c>
      <c r="B58" s="25"/>
      <c r="C58" s="25"/>
      <c r="D58" s="68" t="s">
        <v>516</v>
      </c>
      <c r="E58" s="68" t="s">
        <v>523</v>
      </c>
      <c r="F58" s="25">
        <v>42865</v>
      </c>
      <c r="G58" s="25">
        <v>43247</v>
      </c>
      <c r="H58" s="24" t="s">
        <v>32</v>
      </c>
      <c r="I58" s="26">
        <v>19592</v>
      </c>
      <c r="J58" s="25">
        <v>42896</v>
      </c>
      <c r="K58" s="24"/>
      <c r="L58" s="511">
        <v>19592</v>
      </c>
      <c r="M58" s="361" t="s">
        <v>548</v>
      </c>
      <c r="N58" s="361"/>
      <c r="O58" s="361">
        <f>N58*12</f>
        <v>0</v>
      </c>
    </row>
    <row r="59" spans="1:22" ht="30" customHeight="1" x14ac:dyDescent="0.25">
      <c r="A59" s="2">
        <v>118715</v>
      </c>
      <c r="B59" s="1"/>
      <c r="C59" s="1"/>
      <c r="D59" s="2" t="s">
        <v>188</v>
      </c>
      <c r="E59" s="2" t="s">
        <v>562</v>
      </c>
      <c r="F59" s="3">
        <v>42878</v>
      </c>
      <c r="G59" s="3">
        <v>43243</v>
      </c>
      <c r="H59" s="2" t="s">
        <v>32</v>
      </c>
      <c r="I59" s="550">
        <v>64195</v>
      </c>
      <c r="J59" s="3">
        <v>42909</v>
      </c>
      <c r="K59" s="2">
        <v>2</v>
      </c>
      <c r="L59" s="410">
        <v>17700</v>
      </c>
      <c r="M59" s="501">
        <f>I59-L59</f>
        <v>46495</v>
      </c>
      <c r="N59" s="110">
        <f>L59/K59</f>
        <v>8850</v>
      </c>
      <c r="O59" s="110">
        <f>N59*12</f>
        <v>106200</v>
      </c>
    </row>
    <row r="60" spans="1:22" ht="30" customHeight="1" x14ac:dyDescent="0.25">
      <c r="A60" s="2">
        <v>105924</v>
      </c>
      <c r="B60" s="1"/>
      <c r="C60" s="1"/>
      <c r="D60" s="266" t="s">
        <v>576</v>
      </c>
      <c r="E60" s="266" t="s">
        <v>579</v>
      </c>
      <c r="F60" s="3">
        <v>42936</v>
      </c>
      <c r="G60" s="3">
        <v>43301</v>
      </c>
      <c r="H60" s="2" t="s">
        <v>32</v>
      </c>
      <c r="I60" s="550">
        <v>40500</v>
      </c>
      <c r="J60" s="3">
        <v>42967</v>
      </c>
      <c r="K60" s="2">
        <v>1</v>
      </c>
      <c r="L60" s="410">
        <v>3500</v>
      </c>
      <c r="M60" s="501">
        <f>I60-L60</f>
        <v>37000</v>
      </c>
      <c r="N60" s="110">
        <f>L60/K60</f>
        <v>3500</v>
      </c>
      <c r="O60" s="110">
        <f>N60*12</f>
        <v>42000</v>
      </c>
    </row>
    <row r="61" spans="1:22" ht="30" customHeight="1" x14ac:dyDescent="0.25">
      <c r="A61" s="2">
        <v>115483</v>
      </c>
      <c r="B61" s="1"/>
      <c r="C61" s="1"/>
      <c r="D61" s="2" t="s">
        <v>580</v>
      </c>
      <c r="E61" s="266" t="s">
        <v>581</v>
      </c>
      <c r="F61" s="3">
        <v>42930</v>
      </c>
      <c r="G61" s="3">
        <v>43295</v>
      </c>
      <c r="H61" s="2" t="s">
        <v>32</v>
      </c>
      <c r="I61" s="550">
        <v>62000</v>
      </c>
      <c r="J61" s="3">
        <v>42961</v>
      </c>
      <c r="K61" s="1"/>
      <c r="L61" s="1"/>
      <c r="M61" s="1"/>
      <c r="N61" s="1"/>
      <c r="O61" s="1"/>
    </row>
    <row r="63" spans="1:22" x14ac:dyDescent="0.25">
      <c r="F63" s="97"/>
    </row>
    <row r="88" ht="14.25" customHeight="1" x14ac:dyDescent="0.25"/>
  </sheetData>
  <mergeCells count="13">
    <mergeCell ref="O7:O8"/>
    <mergeCell ref="C7:C8"/>
    <mergeCell ref="D7:E8"/>
    <mergeCell ref="F7:I7"/>
    <mergeCell ref="J7:L7"/>
    <mergeCell ref="M7:M8"/>
    <mergeCell ref="N7:N8"/>
    <mergeCell ref="A2:B2"/>
    <mergeCell ref="A3:B3"/>
    <mergeCell ref="A4:B4"/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4"/>
  <dimension ref="A1:V88"/>
  <sheetViews>
    <sheetView workbookViewId="0">
      <pane ySplit="8" topLeftCell="A48" activePane="bottomLeft" state="frozen"/>
      <selection activeCell="H5" sqref="H5"/>
      <selection pane="bottomLeft" activeCell="L52" sqref="L52"/>
    </sheetView>
  </sheetViews>
  <sheetFormatPr defaultColWidth="9.140625" defaultRowHeight="15" x14ac:dyDescent="0.25"/>
  <cols>
    <col min="1" max="1" width="10.28515625" style="529" customWidth="1"/>
    <col min="2" max="2" width="9.42578125" style="529" customWidth="1"/>
    <col min="3" max="3" width="10.28515625" style="529" customWidth="1"/>
    <col min="4" max="4" width="22.28515625" style="529" customWidth="1"/>
    <col min="5" max="5" width="15" style="529" customWidth="1"/>
    <col min="6" max="6" width="10.5703125" style="529" customWidth="1"/>
    <col min="7" max="7" width="10.7109375" style="529" customWidth="1"/>
    <col min="8" max="8" width="12.7109375" style="529" customWidth="1"/>
    <col min="9" max="9" width="17.5703125" style="529" customWidth="1"/>
    <col min="10" max="10" width="10.140625" style="529" customWidth="1"/>
    <col min="11" max="11" width="9.7109375" style="529" customWidth="1"/>
    <col min="12" max="12" width="11.28515625" style="529" customWidth="1"/>
    <col min="13" max="13" width="12.5703125" style="529" customWidth="1"/>
    <col min="14" max="15" width="11.85546875" style="529" customWidth="1"/>
    <col min="16" max="16" width="33.140625" style="668" customWidth="1"/>
    <col min="17" max="17" width="13.42578125" style="529" customWidth="1"/>
    <col min="18" max="16384" width="9.140625" style="529"/>
  </cols>
  <sheetData>
    <row r="1" spans="1:22" ht="20.100000000000001" customHeight="1" x14ac:dyDescent="0.25">
      <c r="A1" s="529" t="s">
        <v>549</v>
      </c>
    </row>
    <row r="2" spans="1:22" ht="20.100000000000001" customHeight="1" x14ac:dyDescent="0.25">
      <c r="A2" s="880" t="s">
        <v>198</v>
      </c>
      <c r="B2" s="880"/>
      <c r="C2" s="525"/>
    </row>
    <row r="3" spans="1:22" ht="20.100000000000001" customHeight="1" x14ac:dyDescent="0.25">
      <c r="A3" s="881" t="s">
        <v>197</v>
      </c>
      <c r="B3" s="881"/>
      <c r="C3" s="526"/>
    </row>
    <row r="4" spans="1:22" ht="20.100000000000001" customHeight="1" x14ac:dyDescent="0.25">
      <c r="A4" s="882" t="s">
        <v>199</v>
      </c>
      <c r="B4" s="882"/>
      <c r="C4" s="527"/>
    </row>
    <row r="5" spans="1:22" ht="20.100000000000001" customHeight="1" x14ac:dyDescent="0.25">
      <c r="A5" s="883" t="s">
        <v>200</v>
      </c>
      <c r="B5" s="883"/>
      <c r="C5" s="528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571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555</v>
      </c>
      <c r="L8" s="65" t="s">
        <v>122</v>
      </c>
      <c r="M8" s="879"/>
      <c r="N8" s="879"/>
      <c r="O8" s="867"/>
      <c r="V8" s="529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587</v>
      </c>
      <c r="L16" s="112">
        <v>1412000</v>
      </c>
      <c r="M16" s="111">
        <f>I16-L16</f>
        <v>-826360.08</v>
      </c>
      <c r="N16" s="110">
        <f>L16/K16</f>
        <v>27153.846153846152</v>
      </c>
      <c r="O16" s="110">
        <f>N16*48</f>
        <v>1303384.6153846153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587</v>
      </c>
      <c r="L17" s="112">
        <v>1378000</v>
      </c>
      <c r="M17" s="501">
        <f t="shared" ref="M17:M56" si="0">I17-L17</f>
        <v>503122.43999999994</v>
      </c>
      <c r="N17" s="110">
        <f t="shared" ref="N17:N56" si="1">L17/K17</f>
        <v>26500</v>
      </c>
      <c r="O17" s="110">
        <f>N17*48</f>
        <v>1272000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587</v>
      </c>
      <c r="L18" s="112">
        <v>7600</v>
      </c>
      <c r="M18" s="111">
        <f t="shared" si="0"/>
        <v>-1020</v>
      </c>
      <c r="N18" s="110">
        <f t="shared" si="1"/>
        <v>146.15384615384616</v>
      </c>
      <c r="O18" s="110">
        <f>N18*12</f>
        <v>1753.8461538461538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495</v>
      </c>
      <c r="L19" s="112">
        <v>8350</v>
      </c>
      <c r="M19" s="111">
        <f t="shared" si="0"/>
        <v>-3450</v>
      </c>
      <c r="N19" s="110">
        <f t="shared" si="1"/>
        <v>521.875</v>
      </c>
      <c r="O19" s="110">
        <f>N19*12</f>
        <v>6262.5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495</v>
      </c>
      <c r="L20" s="112">
        <v>22330</v>
      </c>
      <c r="M20" s="501">
        <f t="shared" si="0"/>
        <v>6970</v>
      </c>
      <c r="N20" s="110">
        <f t="shared" si="1"/>
        <v>1395.625</v>
      </c>
      <c r="O20" s="110">
        <f>N20*12</f>
        <v>16747.5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545</v>
      </c>
      <c r="L21" s="112">
        <v>158500</v>
      </c>
      <c r="M21" s="501">
        <f t="shared" si="0"/>
        <v>55172</v>
      </c>
      <c r="N21" s="110">
        <f t="shared" si="1"/>
        <v>3170</v>
      </c>
      <c r="O21" s="110">
        <f>N21*48</f>
        <v>152160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48</v>
      </c>
      <c r="L22" s="123">
        <v>179000</v>
      </c>
      <c r="M22" s="501">
        <f t="shared" si="0"/>
        <v>93969.599999999977</v>
      </c>
      <c r="N22" s="110">
        <f t="shared" si="1"/>
        <v>3729.1666666666665</v>
      </c>
      <c r="O22" s="110">
        <f>N22*48</f>
        <v>179000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48</v>
      </c>
      <c r="L23" s="123">
        <v>284130</v>
      </c>
      <c r="M23" s="501">
        <f t="shared" si="0"/>
        <v>42640</v>
      </c>
      <c r="N23" s="110">
        <f t="shared" si="1"/>
        <v>5919.375</v>
      </c>
      <c r="O23" s="110">
        <f>N23*48</f>
        <v>284130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396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66</v>
      </c>
      <c r="L25" s="112">
        <v>22000</v>
      </c>
      <c r="M25" s="111">
        <f t="shared" si="0"/>
        <v>-2001</v>
      </c>
      <c r="N25" s="110">
        <f t="shared" si="1"/>
        <v>1047.6190476190477</v>
      </c>
      <c r="O25" s="110">
        <f>N25*24</f>
        <v>25142.857142857145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70</v>
      </c>
      <c r="L26" s="123">
        <v>1400000</v>
      </c>
      <c r="M26" s="111">
        <f t="shared" si="0"/>
        <v>-458000</v>
      </c>
      <c r="N26" s="110">
        <f t="shared" si="1"/>
        <v>32558.139534883721</v>
      </c>
      <c r="O26" s="110">
        <f>N26*48</f>
        <v>1562790.6976744186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398</v>
      </c>
      <c r="L27" s="371">
        <v>2804000</v>
      </c>
      <c r="M27" s="501">
        <f t="shared" si="0"/>
        <v>1117858.3199999998</v>
      </c>
      <c r="N27" s="110">
        <f t="shared" si="1"/>
        <v>66761.904761904763</v>
      </c>
      <c r="O27" s="110">
        <f>N27*48</f>
        <v>3204571.4285714286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65</v>
      </c>
      <c r="L28" s="112">
        <v>13105</v>
      </c>
      <c r="M28" s="501">
        <f t="shared" si="0"/>
        <v>6795</v>
      </c>
      <c r="N28" s="110">
        <f t="shared" si="1"/>
        <v>770.88235294117646</v>
      </c>
      <c r="O28" s="110">
        <f>N28*48</f>
        <v>37002.352941176468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408</v>
      </c>
      <c r="L29" s="112">
        <v>13000</v>
      </c>
      <c r="M29" s="501">
        <f t="shared" si="0"/>
        <v>6990</v>
      </c>
      <c r="N29" s="110">
        <f t="shared" si="1"/>
        <v>722.22222222222217</v>
      </c>
      <c r="O29" s="110">
        <f>N29*24</f>
        <v>17333.333333333332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408</v>
      </c>
      <c r="L30" s="112">
        <v>500</v>
      </c>
      <c r="M30" s="501">
        <f t="shared" si="0"/>
        <v>3000</v>
      </c>
      <c r="N30" s="110">
        <f t="shared" si="1"/>
        <v>27.777777777777779</v>
      </c>
      <c r="O30" s="110">
        <f>N30*24</f>
        <v>666.66666666666674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399</v>
      </c>
      <c r="L31" s="123">
        <v>547000</v>
      </c>
      <c r="M31" s="111">
        <f t="shared" si="0"/>
        <v>-27704</v>
      </c>
      <c r="N31" s="110">
        <f t="shared" si="1"/>
        <v>13675</v>
      </c>
      <c r="O31" s="110">
        <f>N31*48</f>
        <v>656400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499</v>
      </c>
      <c r="L32" s="371">
        <v>33050</v>
      </c>
      <c r="M32" s="111">
        <f t="shared" si="0"/>
        <v>-13150</v>
      </c>
      <c r="N32" s="110">
        <f t="shared" si="1"/>
        <v>1224.0740740740741</v>
      </c>
      <c r="O32" s="110">
        <f>N32*24</f>
        <v>29377.777777777781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69</v>
      </c>
      <c r="L33" s="123">
        <v>262750</v>
      </c>
      <c r="M33" s="111">
        <f t="shared" si="0"/>
        <v>-14250</v>
      </c>
      <c r="N33" s="110">
        <f t="shared" si="1"/>
        <v>7101.3513513513517</v>
      </c>
      <c r="O33" s="110">
        <f>N33*48</f>
        <v>340864.86486486485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498</v>
      </c>
      <c r="L34" s="112">
        <v>0</v>
      </c>
      <c r="M34" s="501">
        <f t="shared" si="0"/>
        <v>8550</v>
      </c>
      <c r="N34" s="110">
        <f t="shared" si="1"/>
        <v>0</v>
      </c>
      <c r="O34" s="110">
        <f>N34*48</f>
        <v>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498</v>
      </c>
      <c r="L35" s="112">
        <v>13550</v>
      </c>
      <c r="M35" s="501">
        <f t="shared" si="0"/>
        <v>16450</v>
      </c>
      <c r="N35" s="110">
        <f t="shared" si="1"/>
        <v>423.4375</v>
      </c>
      <c r="O35" s="110">
        <f>N35*48</f>
        <v>20325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498</v>
      </c>
      <c r="L36" s="112">
        <v>19950</v>
      </c>
      <c r="M36" s="501"/>
      <c r="N36" s="110">
        <f t="shared" si="1"/>
        <v>623.4375</v>
      </c>
      <c r="O36" s="110">
        <f>N36*48</f>
        <v>29925</v>
      </c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67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520</v>
      </c>
      <c r="L38" s="112">
        <v>368100</v>
      </c>
      <c r="M38" s="501">
        <f t="shared" si="0"/>
        <v>51896</v>
      </c>
      <c r="N38" s="110">
        <f t="shared" si="1"/>
        <v>13146.428571428571</v>
      </c>
      <c r="O38" s="110">
        <f>N38*48</f>
        <v>631028.57142857136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499</v>
      </c>
      <c r="L39" s="112">
        <v>11500</v>
      </c>
      <c r="M39" s="501">
        <f t="shared" si="0"/>
        <v>8300</v>
      </c>
      <c r="N39" s="110">
        <f t="shared" si="1"/>
        <v>425.92592592592592</v>
      </c>
      <c r="O39" s="110">
        <f t="shared" ref="O39:O53" si="2">N39*48</f>
        <v>20444.444444444445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406</v>
      </c>
      <c r="L40" s="112">
        <v>135500</v>
      </c>
      <c r="M40" s="501">
        <f t="shared" si="0"/>
        <v>146500</v>
      </c>
      <c r="N40" s="110">
        <f t="shared" si="1"/>
        <v>5645.833333333333</v>
      </c>
      <c r="O40" s="110">
        <f t="shared" si="2"/>
        <v>271000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406</v>
      </c>
      <c r="L41" s="112">
        <v>40200</v>
      </c>
      <c r="M41" s="501">
        <f t="shared" si="0"/>
        <v>13400</v>
      </c>
      <c r="N41" s="110">
        <f t="shared" si="1"/>
        <v>1675</v>
      </c>
      <c r="O41" s="110">
        <f t="shared" si="2"/>
        <v>80400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406</v>
      </c>
      <c r="L42" s="112">
        <v>990000</v>
      </c>
      <c r="M42" s="501">
        <f t="shared" si="0"/>
        <v>609996</v>
      </c>
      <c r="N42" s="110">
        <f t="shared" si="1"/>
        <v>41250</v>
      </c>
      <c r="O42" s="110">
        <f t="shared" si="2"/>
        <v>1980000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406</v>
      </c>
      <c r="L43" s="112">
        <v>463600</v>
      </c>
      <c r="M43" s="501">
        <f t="shared" si="0"/>
        <v>404800</v>
      </c>
      <c r="N43" s="110">
        <f t="shared" si="1"/>
        <v>19316.666666666668</v>
      </c>
      <c r="O43" s="110">
        <f t="shared" si="2"/>
        <v>927200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5</v>
      </c>
      <c r="L44" s="123">
        <v>4700</v>
      </c>
      <c r="M44" s="501">
        <f t="shared" si="0"/>
        <v>15200</v>
      </c>
      <c r="N44" s="110">
        <f t="shared" si="1"/>
        <v>940</v>
      </c>
      <c r="O44" s="110">
        <f>N44*24</f>
        <v>22560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76</v>
      </c>
      <c r="L45" s="123">
        <v>274100</v>
      </c>
      <c r="M45" s="501">
        <f t="shared" si="0"/>
        <v>84700</v>
      </c>
      <c r="N45" s="110">
        <f t="shared" si="1"/>
        <v>13705</v>
      </c>
      <c r="O45" s="110">
        <f t="shared" si="2"/>
        <v>657840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65</v>
      </c>
      <c r="L46" s="123">
        <v>36600</v>
      </c>
      <c r="M46" s="501">
        <f t="shared" si="0"/>
        <v>30754.070000000007</v>
      </c>
      <c r="N46" s="110">
        <f t="shared" si="1"/>
        <v>2152.9411764705883</v>
      </c>
      <c r="O46" s="110">
        <f t="shared" si="2"/>
        <v>103341.17647058824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65</v>
      </c>
      <c r="L47" s="112">
        <v>12800</v>
      </c>
      <c r="M47" s="501">
        <f t="shared" si="0"/>
        <v>54314</v>
      </c>
      <c r="N47" s="110">
        <f t="shared" si="1"/>
        <v>752.94117647058829</v>
      </c>
      <c r="O47" s="110">
        <f t="shared" si="2"/>
        <v>36141.176470588238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65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65</v>
      </c>
      <c r="L49" s="112">
        <v>10800</v>
      </c>
      <c r="M49" s="501">
        <f t="shared" si="0"/>
        <v>104472.71</v>
      </c>
      <c r="N49" s="110">
        <f t="shared" si="1"/>
        <v>635.29411764705878</v>
      </c>
      <c r="O49" s="110">
        <f t="shared" si="2"/>
        <v>30494.117647058822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65</v>
      </c>
      <c r="L50" s="112">
        <v>1550</v>
      </c>
      <c r="M50" s="501">
        <f t="shared" si="0"/>
        <v>65590</v>
      </c>
      <c r="N50" s="110">
        <f t="shared" si="1"/>
        <v>91.17647058823529</v>
      </c>
      <c r="O50" s="110">
        <f t="shared" si="2"/>
        <v>4376.4705882352937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79</v>
      </c>
      <c r="L51" s="115">
        <v>6113000</v>
      </c>
      <c r="M51" s="501">
        <f t="shared" si="0"/>
        <v>23887000</v>
      </c>
      <c r="N51" s="110">
        <f t="shared" si="1"/>
        <v>436642.85714285716</v>
      </c>
      <c r="O51" s="110">
        <f t="shared" si="2"/>
        <v>20958857.142857142</v>
      </c>
      <c r="P51" s="669" t="s">
        <v>738</v>
      </c>
      <c r="Q51" s="444"/>
      <c r="R51" s="444"/>
      <c r="S51" s="444"/>
    </row>
    <row r="52" spans="1:22" s="777" customFormat="1" ht="30" x14ac:dyDescent="0.25">
      <c r="A52" s="774">
        <v>104554</v>
      </c>
      <c r="B52" s="775"/>
      <c r="C52" s="775"/>
      <c r="D52" s="776" t="s">
        <v>24</v>
      </c>
      <c r="E52" s="776" t="s">
        <v>731</v>
      </c>
      <c r="F52" s="554">
        <v>42738</v>
      </c>
      <c r="G52" s="554">
        <v>44199</v>
      </c>
      <c r="H52" s="774" t="s">
        <v>4</v>
      </c>
      <c r="I52" s="550">
        <v>576000</v>
      </c>
      <c r="J52" s="554">
        <v>42769</v>
      </c>
      <c r="K52" s="619">
        <v>8</v>
      </c>
      <c r="L52" s="775">
        <v>51600</v>
      </c>
      <c r="M52" s="501">
        <f t="shared" si="0"/>
        <v>524400</v>
      </c>
      <c r="N52" s="110">
        <f t="shared" si="1"/>
        <v>6450</v>
      </c>
      <c r="O52" s="110">
        <f>N52*48</f>
        <v>309600</v>
      </c>
      <c r="P52" s="668" t="s">
        <v>732</v>
      </c>
    </row>
    <row r="53" spans="1:22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75</v>
      </c>
      <c r="L53" s="123">
        <v>27100</v>
      </c>
      <c r="M53" s="501">
        <f t="shared" si="0"/>
        <v>64849</v>
      </c>
      <c r="N53" s="110">
        <f t="shared" si="1"/>
        <v>2463.6363636363635</v>
      </c>
      <c r="O53" s="110">
        <f t="shared" si="2"/>
        <v>118254.54545454544</v>
      </c>
      <c r="P53" s="789"/>
      <c r="Q53" s="444"/>
      <c r="R53" s="444"/>
      <c r="S53" s="444"/>
    </row>
    <row r="54" spans="1:22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25">
        <v>41913</v>
      </c>
      <c r="K54" s="237" t="s">
        <v>519</v>
      </c>
      <c r="L54" s="361"/>
      <c r="M54" s="361"/>
      <c r="N54" s="361"/>
      <c r="O54" s="361"/>
    </row>
    <row r="55" spans="1:22" ht="30" customHeight="1" x14ac:dyDescent="0.25">
      <c r="A55" s="64" t="s">
        <v>365</v>
      </c>
      <c r="B55" s="375"/>
      <c r="C55" s="375"/>
      <c r="D55" s="326" t="s">
        <v>328</v>
      </c>
      <c r="E55" s="504" t="s">
        <v>428</v>
      </c>
      <c r="F55" s="74">
        <v>42767</v>
      </c>
      <c r="G55" s="74">
        <v>43100</v>
      </c>
      <c r="H55" s="326" t="s">
        <v>522</v>
      </c>
      <c r="I55" s="505">
        <v>157000</v>
      </c>
      <c r="J55" s="74">
        <v>42826</v>
      </c>
      <c r="K55" s="326">
        <v>6</v>
      </c>
      <c r="L55" s="371">
        <v>162000</v>
      </c>
      <c r="M55" s="111">
        <f t="shared" si="0"/>
        <v>-5000</v>
      </c>
      <c r="N55" s="110">
        <f t="shared" si="1"/>
        <v>27000</v>
      </c>
      <c r="O55" s="120">
        <f>N55*10</f>
        <v>270000</v>
      </c>
      <c r="P55" s="668" t="s">
        <v>657</v>
      </c>
      <c r="Q55" s="648"/>
      <c r="R55" s="648"/>
      <c r="S55" s="648"/>
      <c r="T55" s="648"/>
      <c r="U55" s="648"/>
    </row>
    <row r="56" spans="1:22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6</v>
      </c>
      <c r="L56" s="410">
        <v>9200</v>
      </c>
      <c r="M56" s="501">
        <f t="shared" si="0"/>
        <v>4800</v>
      </c>
      <c r="N56" s="110">
        <f t="shared" si="1"/>
        <v>1533.3333333333333</v>
      </c>
      <c r="O56" s="110">
        <f t="shared" ref="O56:O61" si="3">N56*12</f>
        <v>18400</v>
      </c>
    </row>
    <row r="57" spans="1:22" ht="30" customHeight="1" x14ac:dyDescent="0.25">
      <c r="A57" s="2">
        <v>100406</v>
      </c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6</v>
      </c>
      <c r="L57" s="409">
        <v>39200</v>
      </c>
      <c r="M57" s="113">
        <f>I57-L57</f>
        <v>59800</v>
      </c>
      <c r="N57" s="120">
        <f>L57/K57</f>
        <v>6533.333333333333</v>
      </c>
      <c r="O57" s="120">
        <f t="shared" si="3"/>
        <v>78400</v>
      </c>
    </row>
    <row r="58" spans="1:22" ht="30" customHeight="1" x14ac:dyDescent="0.25">
      <c r="A58" s="237">
        <v>118099</v>
      </c>
      <c r="B58" s="25"/>
      <c r="C58" s="25"/>
      <c r="D58" s="68" t="s">
        <v>516</v>
      </c>
      <c r="E58" s="68" t="s">
        <v>523</v>
      </c>
      <c r="F58" s="25">
        <v>42865</v>
      </c>
      <c r="G58" s="25">
        <v>43247</v>
      </c>
      <c r="H58" s="24" t="s">
        <v>32</v>
      </c>
      <c r="I58" s="26">
        <v>19592</v>
      </c>
      <c r="J58" s="25">
        <v>42896</v>
      </c>
      <c r="K58" s="24"/>
      <c r="L58" s="511">
        <v>19592</v>
      </c>
      <c r="M58" s="361" t="s">
        <v>548</v>
      </c>
      <c r="N58" s="361"/>
      <c r="O58" s="361">
        <f t="shared" si="3"/>
        <v>0</v>
      </c>
    </row>
    <row r="59" spans="1:22" ht="30" customHeight="1" x14ac:dyDescent="0.25">
      <c r="A59" s="2">
        <v>118715</v>
      </c>
      <c r="B59" s="1"/>
      <c r="C59" s="1"/>
      <c r="D59" s="2" t="s">
        <v>188</v>
      </c>
      <c r="E59" s="2" t="s">
        <v>562</v>
      </c>
      <c r="F59" s="3">
        <v>42878</v>
      </c>
      <c r="G59" s="3">
        <v>43243</v>
      </c>
      <c r="H59" s="2" t="s">
        <v>32</v>
      </c>
      <c r="I59" s="550">
        <v>64195</v>
      </c>
      <c r="J59" s="3">
        <v>42909</v>
      </c>
      <c r="K59" s="2">
        <v>3</v>
      </c>
      <c r="L59" s="410">
        <v>31000</v>
      </c>
      <c r="M59" s="501">
        <f>I59-L59</f>
        <v>33195</v>
      </c>
      <c r="N59" s="110">
        <f>L59/K59</f>
        <v>10333.333333333334</v>
      </c>
      <c r="O59" s="110">
        <f t="shared" si="3"/>
        <v>124000</v>
      </c>
    </row>
    <row r="60" spans="1:22" ht="30" x14ac:dyDescent="0.25">
      <c r="A60" s="2">
        <v>105924</v>
      </c>
      <c r="B60" s="1"/>
      <c r="C60" s="1"/>
      <c r="D60" s="266" t="s">
        <v>576</v>
      </c>
      <c r="E60" s="266" t="s">
        <v>579</v>
      </c>
      <c r="F60" s="3">
        <v>42936</v>
      </c>
      <c r="G60" s="3">
        <v>43301</v>
      </c>
      <c r="H60" s="2" t="s">
        <v>32</v>
      </c>
      <c r="I60" s="550">
        <v>40500</v>
      </c>
      <c r="J60" s="3">
        <v>42967</v>
      </c>
      <c r="K60" s="2">
        <v>2</v>
      </c>
      <c r="L60" s="410">
        <v>3500</v>
      </c>
      <c r="M60" s="501">
        <f>I60-L60</f>
        <v>37000</v>
      </c>
      <c r="N60" s="110">
        <f>L60/K60</f>
        <v>1750</v>
      </c>
      <c r="O60" s="110">
        <f t="shared" si="3"/>
        <v>21000</v>
      </c>
    </row>
    <row r="61" spans="1:22" ht="30" customHeight="1" x14ac:dyDescent="0.25">
      <c r="A61" s="2">
        <v>115483</v>
      </c>
      <c r="B61" s="1"/>
      <c r="C61" s="1"/>
      <c r="D61" s="2" t="s">
        <v>580</v>
      </c>
      <c r="E61" s="266" t="s">
        <v>581</v>
      </c>
      <c r="F61" s="3">
        <v>42930</v>
      </c>
      <c r="G61" s="3">
        <v>43295</v>
      </c>
      <c r="H61" s="2" t="s">
        <v>32</v>
      </c>
      <c r="I61" s="550">
        <v>62000</v>
      </c>
      <c r="J61" s="3">
        <v>42961</v>
      </c>
      <c r="K61" s="2">
        <v>2</v>
      </c>
      <c r="L61" s="410">
        <v>32000</v>
      </c>
      <c r="M61" s="501">
        <f>I61-L61</f>
        <v>30000</v>
      </c>
      <c r="N61" s="110">
        <f>L61/K61</f>
        <v>16000</v>
      </c>
      <c r="O61" s="110">
        <f t="shared" si="3"/>
        <v>192000</v>
      </c>
    </row>
    <row r="63" spans="1:22" x14ac:dyDescent="0.25">
      <c r="F63" s="97"/>
    </row>
    <row r="88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5"/>
  <dimension ref="A1:V88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543" customWidth="1"/>
    <col min="2" max="2" width="9.42578125" style="543" customWidth="1"/>
    <col min="3" max="3" width="10.28515625" style="543" customWidth="1"/>
    <col min="4" max="4" width="22.28515625" style="543" customWidth="1"/>
    <col min="5" max="5" width="15" style="543" customWidth="1"/>
    <col min="6" max="6" width="10.5703125" style="543" customWidth="1"/>
    <col min="7" max="7" width="10.7109375" style="543" customWidth="1"/>
    <col min="8" max="8" width="12.7109375" style="543" customWidth="1"/>
    <col min="9" max="9" width="17.5703125" style="543" customWidth="1"/>
    <col min="10" max="10" width="10.140625" style="543" customWidth="1"/>
    <col min="11" max="11" width="9.7109375" style="543" customWidth="1"/>
    <col min="12" max="12" width="11.28515625" style="543" customWidth="1"/>
    <col min="13" max="13" width="12.5703125" style="543" customWidth="1"/>
    <col min="14" max="15" width="11.85546875" style="543" customWidth="1"/>
    <col min="16" max="16" width="34.7109375" style="668" customWidth="1"/>
    <col min="17" max="17" width="13.42578125" style="543" customWidth="1"/>
    <col min="18" max="16384" width="9.140625" style="543"/>
  </cols>
  <sheetData>
    <row r="1" spans="1:22" ht="20.100000000000001" customHeight="1" x14ac:dyDescent="0.25">
      <c r="A1" s="543" t="s">
        <v>549</v>
      </c>
    </row>
    <row r="2" spans="1:22" ht="20.100000000000001" customHeight="1" x14ac:dyDescent="0.25">
      <c r="A2" s="880" t="s">
        <v>198</v>
      </c>
      <c r="B2" s="880"/>
      <c r="C2" s="539"/>
    </row>
    <row r="3" spans="1:22" ht="20.100000000000001" customHeight="1" x14ac:dyDescent="0.25">
      <c r="A3" s="881" t="s">
        <v>197</v>
      </c>
      <c r="B3" s="881"/>
      <c r="C3" s="540"/>
    </row>
    <row r="4" spans="1:22" ht="20.100000000000001" customHeight="1" x14ac:dyDescent="0.25">
      <c r="A4" s="882" t="s">
        <v>199</v>
      </c>
      <c r="B4" s="882"/>
      <c r="C4" s="541"/>
    </row>
    <row r="5" spans="1:22" ht="20.100000000000001" customHeight="1" x14ac:dyDescent="0.25">
      <c r="A5" s="883" t="s">
        <v>200</v>
      </c>
      <c r="B5" s="883"/>
      <c r="C5" s="542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572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560</v>
      </c>
      <c r="L8" s="65" t="s">
        <v>122</v>
      </c>
      <c r="M8" s="879"/>
      <c r="N8" s="879"/>
      <c r="O8" s="867"/>
      <c r="V8" s="543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587</v>
      </c>
      <c r="L16" s="112">
        <v>1432000</v>
      </c>
      <c r="M16" s="111">
        <f>I16-L16</f>
        <v>-846360.08</v>
      </c>
      <c r="N16" s="110">
        <f>L16/K16</f>
        <v>27538.461538461539</v>
      </c>
      <c r="O16" s="110">
        <f>N16*48</f>
        <v>1321846.153846154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587</v>
      </c>
      <c r="L17" s="112">
        <v>1386300</v>
      </c>
      <c r="M17" s="501">
        <f t="shared" ref="M17:M55" si="0">I17-L17</f>
        <v>494822.43999999994</v>
      </c>
      <c r="N17" s="110">
        <f t="shared" ref="N17:N35" si="1">L17/K17</f>
        <v>26659.615384615383</v>
      </c>
      <c r="O17" s="110">
        <f>N17*48</f>
        <v>1279661.5384615385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587</v>
      </c>
      <c r="L18" s="112">
        <v>7600</v>
      </c>
      <c r="M18" s="111">
        <f t="shared" si="0"/>
        <v>-1020</v>
      </c>
      <c r="N18" s="110">
        <f t="shared" si="1"/>
        <v>146.15384615384616</v>
      </c>
      <c r="O18" s="110">
        <f>N18*12</f>
        <v>1753.8461538461538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495</v>
      </c>
      <c r="L19" s="112">
        <v>8350</v>
      </c>
      <c r="M19" s="111">
        <f t="shared" si="0"/>
        <v>-3450</v>
      </c>
      <c r="N19" s="110">
        <f t="shared" si="1"/>
        <v>521.875</v>
      </c>
      <c r="O19" s="110">
        <f>N19*12</f>
        <v>6262.5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495</v>
      </c>
      <c r="L20" s="112">
        <v>22300</v>
      </c>
      <c r="M20" s="501">
        <f t="shared" si="0"/>
        <v>7000</v>
      </c>
      <c r="N20" s="110">
        <f t="shared" si="1"/>
        <v>1393.75</v>
      </c>
      <c r="O20" s="110">
        <f>N20*12</f>
        <v>16725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545</v>
      </c>
      <c r="L21" s="112">
        <v>164000</v>
      </c>
      <c r="M21" s="501">
        <f t="shared" si="0"/>
        <v>49672</v>
      </c>
      <c r="N21" s="110">
        <f t="shared" si="1"/>
        <v>3280</v>
      </c>
      <c r="O21" s="110">
        <f>N21*48</f>
        <v>157440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48</v>
      </c>
      <c r="L22" s="123">
        <v>180000</v>
      </c>
      <c r="M22" s="501">
        <f t="shared" si="0"/>
        <v>92969.599999999977</v>
      </c>
      <c r="N22" s="110">
        <f t="shared" si="1"/>
        <v>3750</v>
      </c>
      <c r="O22" s="110">
        <f>N22*48</f>
        <v>180000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48</v>
      </c>
      <c r="L23" s="123">
        <v>287300</v>
      </c>
      <c r="M23" s="501">
        <f t="shared" si="0"/>
        <v>39470</v>
      </c>
      <c r="N23" s="110">
        <f t="shared" si="1"/>
        <v>5985.416666666667</v>
      </c>
      <c r="O23" s="110">
        <f>N23*48</f>
        <v>287300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396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66</v>
      </c>
      <c r="L25" s="112">
        <v>22000</v>
      </c>
      <c r="M25" s="111">
        <f t="shared" si="0"/>
        <v>-2001</v>
      </c>
      <c r="N25" s="110">
        <f t="shared" si="1"/>
        <v>1047.6190476190477</v>
      </c>
      <c r="O25" s="110">
        <f>N25*24</f>
        <v>25142.857142857145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70</v>
      </c>
      <c r="L26" s="123">
        <v>1422000</v>
      </c>
      <c r="M26" s="111">
        <f t="shared" si="0"/>
        <v>-480000</v>
      </c>
      <c r="N26" s="110">
        <f t="shared" si="1"/>
        <v>33069.767441860466</v>
      </c>
      <c r="O26" s="110">
        <f>N26*48</f>
        <v>1587348.8372093025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398</v>
      </c>
      <c r="L27" s="371">
        <v>3351500</v>
      </c>
      <c r="M27" s="501">
        <f t="shared" si="0"/>
        <v>570358.31999999983</v>
      </c>
      <c r="N27" s="110">
        <f t="shared" si="1"/>
        <v>79797.619047619053</v>
      </c>
      <c r="O27" s="110">
        <f>N27*48</f>
        <v>3830285.7142857146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65</v>
      </c>
      <c r="L28" s="112">
        <v>13100</v>
      </c>
      <c r="M28" s="501">
        <f t="shared" si="0"/>
        <v>6800</v>
      </c>
      <c r="N28" s="110">
        <f t="shared" si="1"/>
        <v>770.58823529411768</v>
      </c>
      <c r="O28" s="110">
        <f>N28*48</f>
        <v>36988.23529411765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408</v>
      </c>
      <c r="L29" s="112">
        <v>15000</v>
      </c>
      <c r="M29" s="501">
        <f t="shared" si="0"/>
        <v>4990</v>
      </c>
      <c r="N29" s="110">
        <f t="shared" si="1"/>
        <v>833.33333333333337</v>
      </c>
      <c r="O29" s="110">
        <f>N29*24</f>
        <v>20000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408</v>
      </c>
      <c r="L30" s="112">
        <v>500</v>
      </c>
      <c r="M30" s="501">
        <f t="shared" si="0"/>
        <v>3000</v>
      </c>
      <c r="N30" s="110">
        <f t="shared" si="1"/>
        <v>27.777777777777779</v>
      </c>
      <c r="O30" s="110">
        <f>N30*24</f>
        <v>666.66666666666674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399</v>
      </c>
      <c r="L31" s="123">
        <v>565300</v>
      </c>
      <c r="M31" s="111">
        <f t="shared" si="0"/>
        <v>-46004</v>
      </c>
      <c r="N31" s="110">
        <f t="shared" si="1"/>
        <v>14132.5</v>
      </c>
      <c r="O31" s="110">
        <f>N31*48</f>
        <v>678360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499</v>
      </c>
      <c r="L32" s="371">
        <v>33050</v>
      </c>
      <c r="M32" s="111">
        <f t="shared" si="0"/>
        <v>-13150</v>
      </c>
      <c r="N32" s="110">
        <f t="shared" si="1"/>
        <v>1224.0740740740741</v>
      </c>
      <c r="O32" s="110">
        <f>N32*24</f>
        <v>29377.777777777781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69</v>
      </c>
      <c r="L33" s="123">
        <v>266800</v>
      </c>
      <c r="M33" s="111">
        <f t="shared" si="0"/>
        <v>-18300</v>
      </c>
      <c r="N33" s="110">
        <f t="shared" si="1"/>
        <v>7210.8108108108108</v>
      </c>
      <c r="O33" s="110">
        <f>N33*48</f>
        <v>346118.91891891893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498</v>
      </c>
      <c r="L34" s="112">
        <v>0</v>
      </c>
      <c r="M34" s="501">
        <f t="shared" si="0"/>
        <v>8550</v>
      </c>
      <c r="N34" s="110">
        <f t="shared" si="1"/>
        <v>0</v>
      </c>
      <c r="O34" s="110">
        <f>N34*48</f>
        <v>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498</v>
      </c>
      <c r="L35" s="112">
        <v>13800</v>
      </c>
      <c r="M35" s="501">
        <f t="shared" si="0"/>
        <v>16200</v>
      </c>
      <c r="N35" s="110">
        <f t="shared" si="1"/>
        <v>431.25</v>
      </c>
      <c r="O35" s="110">
        <f>N35*48</f>
        <v>20700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498</v>
      </c>
      <c r="L36" s="112">
        <v>20150</v>
      </c>
      <c r="M36" s="501"/>
      <c r="N36" s="110"/>
      <c r="O36" s="110"/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67</v>
      </c>
      <c r="L37" s="240" t="s">
        <v>561</v>
      </c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520</v>
      </c>
      <c r="L38" s="112">
        <v>375900</v>
      </c>
      <c r="M38" s="501">
        <f t="shared" si="0"/>
        <v>44096</v>
      </c>
      <c r="N38" s="110">
        <f t="shared" ref="N38:N55" si="2">L38/K38</f>
        <v>13425</v>
      </c>
      <c r="O38" s="110">
        <f>N38*48</f>
        <v>644400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499</v>
      </c>
      <c r="L39" s="112">
        <v>13000</v>
      </c>
      <c r="M39" s="501">
        <f t="shared" si="0"/>
        <v>6800</v>
      </c>
      <c r="N39" s="110">
        <f t="shared" si="2"/>
        <v>481.48148148148147</v>
      </c>
      <c r="O39" s="110">
        <f t="shared" ref="O39:O53" si="3">N39*48</f>
        <v>23111.111111111109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406</v>
      </c>
      <c r="L40" s="112">
        <v>140500</v>
      </c>
      <c r="M40" s="501">
        <f t="shared" si="0"/>
        <v>141500</v>
      </c>
      <c r="N40" s="110">
        <f t="shared" si="2"/>
        <v>5854.166666666667</v>
      </c>
      <c r="O40" s="110">
        <f t="shared" si="3"/>
        <v>281000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406</v>
      </c>
      <c r="L41" s="112">
        <v>41000</v>
      </c>
      <c r="M41" s="501">
        <f t="shared" si="0"/>
        <v>12600</v>
      </c>
      <c r="N41" s="110">
        <f t="shared" si="2"/>
        <v>1708.3333333333333</v>
      </c>
      <c r="O41" s="110">
        <f t="shared" si="3"/>
        <v>82000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406</v>
      </c>
      <c r="L42" s="112">
        <v>1030300</v>
      </c>
      <c r="M42" s="501">
        <f t="shared" si="0"/>
        <v>569696</v>
      </c>
      <c r="N42" s="110">
        <f t="shared" si="2"/>
        <v>42929.166666666664</v>
      </c>
      <c r="O42" s="110">
        <f t="shared" si="3"/>
        <v>2060600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406</v>
      </c>
      <c r="L43" s="112">
        <v>472300</v>
      </c>
      <c r="M43" s="501">
        <f t="shared" si="0"/>
        <v>396100</v>
      </c>
      <c r="N43" s="110">
        <f t="shared" si="2"/>
        <v>19679.166666666668</v>
      </c>
      <c r="O43" s="110">
        <f t="shared" si="3"/>
        <v>944600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5</v>
      </c>
      <c r="L44" s="123">
        <v>6600</v>
      </c>
      <c r="M44" s="501">
        <f t="shared" si="0"/>
        <v>13300</v>
      </c>
      <c r="N44" s="110">
        <f t="shared" si="2"/>
        <v>1320</v>
      </c>
      <c r="O44" s="110">
        <f>N44*24</f>
        <v>31680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76</v>
      </c>
      <c r="L45" s="123">
        <v>280200</v>
      </c>
      <c r="M45" s="501">
        <f t="shared" si="0"/>
        <v>78600</v>
      </c>
      <c r="N45" s="110">
        <f t="shared" si="2"/>
        <v>14010</v>
      </c>
      <c r="O45" s="110">
        <f t="shared" si="3"/>
        <v>672480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65</v>
      </c>
      <c r="L46" s="123">
        <v>37500</v>
      </c>
      <c r="M46" s="501">
        <f t="shared" si="0"/>
        <v>29854.070000000007</v>
      </c>
      <c r="N46" s="110">
        <f t="shared" si="2"/>
        <v>2205.8823529411766</v>
      </c>
      <c r="O46" s="110">
        <f t="shared" si="3"/>
        <v>105882.35294117648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65</v>
      </c>
      <c r="L47" s="112">
        <v>12800</v>
      </c>
      <c r="M47" s="501">
        <f t="shared" si="0"/>
        <v>54314</v>
      </c>
      <c r="N47" s="110">
        <f t="shared" si="2"/>
        <v>752.94117647058829</v>
      </c>
      <c r="O47" s="110">
        <f t="shared" si="3"/>
        <v>36141.176470588238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65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65</v>
      </c>
      <c r="L49" s="112">
        <v>10800</v>
      </c>
      <c r="M49" s="501">
        <f t="shared" si="0"/>
        <v>104472.71</v>
      </c>
      <c r="N49" s="110">
        <f t="shared" si="2"/>
        <v>635.29411764705878</v>
      </c>
      <c r="O49" s="110">
        <f t="shared" si="3"/>
        <v>30494.117647058822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65</v>
      </c>
      <c r="L50" s="112">
        <v>1600</v>
      </c>
      <c r="M50" s="501">
        <f t="shared" si="0"/>
        <v>65540</v>
      </c>
      <c r="N50" s="110">
        <f t="shared" si="2"/>
        <v>94.117647058823536</v>
      </c>
      <c r="O50" s="110">
        <f t="shared" si="3"/>
        <v>4517.6470588235297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79</v>
      </c>
      <c r="L51" s="115">
        <v>6351000</v>
      </c>
      <c r="M51" s="501">
        <f t="shared" si="0"/>
        <v>23649000</v>
      </c>
      <c r="N51" s="110">
        <f t="shared" si="2"/>
        <v>453642.85714285716</v>
      </c>
      <c r="O51" s="110">
        <f t="shared" si="3"/>
        <v>21774857.142857142</v>
      </c>
      <c r="P51" s="669" t="s">
        <v>738</v>
      </c>
      <c r="Q51" s="444"/>
      <c r="R51" s="444"/>
      <c r="S51" s="444"/>
    </row>
    <row r="52" spans="1:22" s="777" customFormat="1" ht="30" x14ac:dyDescent="0.25">
      <c r="A52" s="774">
        <v>104554</v>
      </c>
      <c r="B52" s="775"/>
      <c r="C52" s="775"/>
      <c r="D52" s="776" t="s">
        <v>24</v>
      </c>
      <c r="E52" s="776" t="s">
        <v>731</v>
      </c>
      <c r="F52" s="554">
        <v>42738</v>
      </c>
      <c r="G52" s="554">
        <v>44199</v>
      </c>
      <c r="H52" s="774" t="s">
        <v>4</v>
      </c>
      <c r="I52" s="550">
        <v>576000</v>
      </c>
      <c r="J52" s="554">
        <v>42769</v>
      </c>
      <c r="K52" s="619">
        <v>8</v>
      </c>
      <c r="L52" s="775">
        <v>56000</v>
      </c>
      <c r="M52" s="501">
        <f t="shared" si="0"/>
        <v>520000</v>
      </c>
      <c r="N52" s="110">
        <f t="shared" si="2"/>
        <v>7000</v>
      </c>
      <c r="O52" s="110">
        <f>N52*48</f>
        <v>336000</v>
      </c>
      <c r="P52" s="668" t="s">
        <v>732</v>
      </c>
    </row>
    <row r="53" spans="1:22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75</v>
      </c>
      <c r="L53" s="123">
        <v>28000</v>
      </c>
      <c r="M53" s="501">
        <f t="shared" si="0"/>
        <v>63949</v>
      </c>
      <c r="N53" s="110">
        <f t="shared" si="2"/>
        <v>2545.4545454545455</v>
      </c>
      <c r="O53" s="110">
        <f t="shared" si="3"/>
        <v>122181.81818181818</v>
      </c>
      <c r="P53" s="789"/>
      <c r="Q53" s="444"/>
      <c r="R53" s="444"/>
      <c r="S53" s="444"/>
    </row>
    <row r="54" spans="1:22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25">
        <v>41913</v>
      </c>
      <c r="K54" s="237" t="s">
        <v>519</v>
      </c>
      <c r="L54" s="361"/>
      <c r="M54" s="361"/>
      <c r="N54" s="361"/>
      <c r="O54" s="361"/>
    </row>
    <row r="55" spans="1:22" ht="30" customHeight="1" x14ac:dyDescent="0.25">
      <c r="A55" s="64" t="s">
        <v>365</v>
      </c>
      <c r="B55" s="375"/>
      <c r="C55" s="375"/>
      <c r="D55" s="326" t="s">
        <v>328</v>
      </c>
      <c r="E55" s="504" t="s">
        <v>428</v>
      </c>
      <c r="F55" s="74">
        <v>42767</v>
      </c>
      <c r="G55" s="74">
        <v>43100</v>
      </c>
      <c r="H55" s="326" t="s">
        <v>522</v>
      </c>
      <c r="I55" s="505">
        <v>157000</v>
      </c>
      <c r="J55" s="74">
        <v>42826</v>
      </c>
      <c r="K55" s="326">
        <v>6</v>
      </c>
      <c r="L55" s="549">
        <v>190000</v>
      </c>
      <c r="M55" s="111">
        <f t="shared" si="0"/>
        <v>-33000</v>
      </c>
      <c r="N55" s="110">
        <f t="shared" si="2"/>
        <v>31666.666666666668</v>
      </c>
      <c r="O55" s="121">
        <f>N55*10</f>
        <v>316666.66666666669</v>
      </c>
      <c r="P55" s="668" t="s">
        <v>657</v>
      </c>
      <c r="Q55" s="648"/>
      <c r="R55" s="648"/>
      <c r="S55" s="648"/>
      <c r="T55" s="648"/>
      <c r="U55" s="648"/>
    </row>
    <row r="56" spans="1:22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6</v>
      </c>
      <c r="L56" s="410">
        <v>9200</v>
      </c>
      <c r="M56" s="501">
        <f>I56-L56</f>
        <v>4800</v>
      </c>
      <c r="N56" s="110">
        <f>L56/K56</f>
        <v>1533.3333333333333</v>
      </c>
      <c r="O56" s="110">
        <f t="shared" ref="O56:O61" si="4">N56*12</f>
        <v>18400</v>
      </c>
    </row>
    <row r="57" spans="1:22" ht="30" customHeight="1" x14ac:dyDescent="0.25">
      <c r="A57" s="2">
        <v>100406</v>
      </c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6</v>
      </c>
      <c r="L57" s="409">
        <v>39200</v>
      </c>
      <c r="M57" s="113">
        <f>I57-L57</f>
        <v>59800</v>
      </c>
      <c r="N57" s="120">
        <f>L57/K57</f>
        <v>6533.333333333333</v>
      </c>
      <c r="O57" s="120">
        <f t="shared" si="4"/>
        <v>78400</v>
      </c>
    </row>
    <row r="58" spans="1:22" ht="30" customHeight="1" x14ac:dyDescent="0.25">
      <c r="A58" s="237">
        <v>118099</v>
      </c>
      <c r="B58" s="25"/>
      <c r="C58" s="25"/>
      <c r="D58" s="68" t="s">
        <v>516</v>
      </c>
      <c r="E58" s="68" t="s">
        <v>523</v>
      </c>
      <c r="F58" s="25">
        <v>42865</v>
      </c>
      <c r="G58" s="25">
        <v>43247</v>
      </c>
      <c r="H58" s="24" t="s">
        <v>32</v>
      </c>
      <c r="I58" s="26">
        <v>19592</v>
      </c>
      <c r="J58" s="25">
        <v>42896</v>
      </c>
      <c r="K58" s="24"/>
      <c r="L58" s="511">
        <v>19592</v>
      </c>
      <c r="M58" s="361" t="s">
        <v>548</v>
      </c>
      <c r="N58" s="361"/>
      <c r="O58" s="361">
        <f t="shared" si="4"/>
        <v>0</v>
      </c>
    </row>
    <row r="59" spans="1:22" ht="30" customHeight="1" x14ac:dyDescent="0.25">
      <c r="A59" s="2">
        <v>118715</v>
      </c>
      <c r="B59" s="1"/>
      <c r="C59" s="1"/>
      <c r="D59" s="2" t="s">
        <v>188</v>
      </c>
      <c r="E59" s="2" t="s">
        <v>562</v>
      </c>
      <c r="F59" s="3">
        <v>42878</v>
      </c>
      <c r="G59" s="3">
        <v>43243</v>
      </c>
      <c r="H59" s="2" t="s">
        <v>32</v>
      </c>
      <c r="I59" s="550">
        <v>64195</v>
      </c>
      <c r="J59" s="3">
        <v>42909</v>
      </c>
      <c r="K59" s="2">
        <v>3</v>
      </c>
      <c r="L59" s="410">
        <v>33800</v>
      </c>
      <c r="M59" s="501">
        <f>I59-L59</f>
        <v>30395</v>
      </c>
      <c r="N59" s="110">
        <f>L59/K59</f>
        <v>11266.666666666666</v>
      </c>
      <c r="O59" s="110">
        <f t="shared" si="4"/>
        <v>135200</v>
      </c>
    </row>
    <row r="60" spans="1:22" ht="30" x14ac:dyDescent="0.25">
      <c r="A60" s="2">
        <v>105924</v>
      </c>
      <c r="B60" s="1"/>
      <c r="C60" s="1"/>
      <c r="D60" s="266" t="s">
        <v>576</v>
      </c>
      <c r="E60" s="266" t="s">
        <v>579</v>
      </c>
      <c r="F60" s="3">
        <v>42936</v>
      </c>
      <c r="G60" s="3">
        <v>43301</v>
      </c>
      <c r="H60" s="2" t="s">
        <v>32</v>
      </c>
      <c r="I60" s="550">
        <v>40500</v>
      </c>
      <c r="J60" s="3">
        <v>42967</v>
      </c>
      <c r="K60" s="2">
        <v>2</v>
      </c>
      <c r="L60" s="410">
        <v>7500</v>
      </c>
      <c r="M60" s="501">
        <f>I60-L60</f>
        <v>33000</v>
      </c>
      <c r="N60" s="110">
        <f>L60/K60</f>
        <v>3750</v>
      </c>
      <c r="O60" s="110">
        <f t="shared" si="4"/>
        <v>45000</v>
      </c>
    </row>
    <row r="61" spans="1:22" ht="30" customHeight="1" x14ac:dyDescent="0.25">
      <c r="A61" s="2">
        <v>115483</v>
      </c>
      <c r="B61" s="1"/>
      <c r="C61" s="1"/>
      <c r="D61" s="2" t="s">
        <v>580</v>
      </c>
      <c r="E61" s="266" t="s">
        <v>581</v>
      </c>
      <c r="F61" s="3">
        <v>42930</v>
      </c>
      <c r="G61" s="3">
        <v>43295</v>
      </c>
      <c r="H61" s="2" t="s">
        <v>32</v>
      </c>
      <c r="I61" s="550">
        <v>62000</v>
      </c>
      <c r="J61" s="3">
        <v>42961</v>
      </c>
      <c r="K61" s="2">
        <v>2</v>
      </c>
      <c r="L61" s="410">
        <v>34900</v>
      </c>
      <c r="M61" s="1">
        <f>I61-L61</f>
        <v>27100</v>
      </c>
      <c r="N61" s="1">
        <f>L61/K61</f>
        <v>17450</v>
      </c>
      <c r="O61" s="1">
        <f t="shared" si="4"/>
        <v>209400</v>
      </c>
    </row>
    <row r="63" spans="1:22" x14ac:dyDescent="0.25">
      <c r="F63" s="97"/>
    </row>
    <row r="88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6"/>
  <dimension ref="A1:V88"/>
  <sheetViews>
    <sheetView workbookViewId="0">
      <pane ySplit="8" topLeftCell="A48" activePane="bottomLeft" state="frozen"/>
      <selection activeCell="H5" sqref="H5"/>
      <selection pane="bottomLeft" activeCell="L52" sqref="L52"/>
    </sheetView>
  </sheetViews>
  <sheetFormatPr defaultColWidth="9.140625" defaultRowHeight="15" x14ac:dyDescent="0.25"/>
  <cols>
    <col min="1" max="1" width="10.28515625" style="538" customWidth="1"/>
    <col min="2" max="2" width="9.42578125" style="538" customWidth="1"/>
    <col min="3" max="3" width="10.28515625" style="538" customWidth="1"/>
    <col min="4" max="4" width="22.28515625" style="538" customWidth="1"/>
    <col min="5" max="5" width="15" style="538" customWidth="1"/>
    <col min="6" max="6" width="10.5703125" style="538" customWidth="1"/>
    <col min="7" max="7" width="10.7109375" style="538" customWidth="1"/>
    <col min="8" max="8" width="12.7109375" style="538" customWidth="1"/>
    <col min="9" max="9" width="17.5703125" style="538" customWidth="1"/>
    <col min="10" max="10" width="10.140625" style="538" customWidth="1"/>
    <col min="11" max="11" width="9.7109375" style="538" customWidth="1"/>
    <col min="12" max="12" width="11.28515625" style="538" customWidth="1"/>
    <col min="13" max="13" width="12.5703125" style="538" customWidth="1"/>
    <col min="14" max="15" width="11.85546875" style="538" customWidth="1"/>
    <col min="16" max="16" width="38.28515625" style="668" customWidth="1"/>
    <col min="17" max="17" width="13.42578125" style="538" customWidth="1"/>
    <col min="18" max="16384" width="9.140625" style="538"/>
  </cols>
  <sheetData>
    <row r="1" spans="1:22" ht="20.100000000000001" customHeight="1" x14ac:dyDescent="0.25">
      <c r="A1" s="538" t="s">
        <v>549</v>
      </c>
    </row>
    <row r="2" spans="1:22" ht="20.100000000000001" customHeight="1" x14ac:dyDescent="0.25">
      <c r="A2" s="880" t="s">
        <v>198</v>
      </c>
      <c r="B2" s="880"/>
      <c r="C2" s="534"/>
    </row>
    <row r="3" spans="1:22" ht="20.100000000000001" customHeight="1" x14ac:dyDescent="0.25">
      <c r="A3" s="881" t="s">
        <v>197</v>
      </c>
      <c r="B3" s="881"/>
      <c r="C3" s="535"/>
    </row>
    <row r="4" spans="1:22" ht="20.100000000000001" customHeight="1" x14ac:dyDescent="0.25">
      <c r="A4" s="882" t="s">
        <v>199</v>
      </c>
      <c r="B4" s="882"/>
      <c r="C4" s="536"/>
    </row>
    <row r="5" spans="1:22" ht="20.100000000000001" customHeight="1" x14ac:dyDescent="0.25">
      <c r="A5" s="883" t="s">
        <v>200</v>
      </c>
      <c r="B5" s="883"/>
      <c r="C5" s="537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573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65" t="s">
        <v>559</v>
      </c>
      <c r="L8" s="65" t="s">
        <v>122</v>
      </c>
      <c r="M8" s="879"/>
      <c r="N8" s="879"/>
      <c r="O8" s="867"/>
      <c r="V8" s="538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588</v>
      </c>
      <c r="L16" s="112">
        <v>1432000</v>
      </c>
      <c r="M16" s="111">
        <f>I16-L16</f>
        <v>-846360.08</v>
      </c>
      <c r="N16" s="110">
        <f>L16/K16</f>
        <v>27018.867924528302</v>
      </c>
      <c r="O16" s="110">
        <f>N16*48</f>
        <v>1296905.6603773586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588</v>
      </c>
      <c r="L17" s="112">
        <v>1386500</v>
      </c>
      <c r="M17" s="501">
        <f t="shared" ref="M17:M35" si="0">I17-L17</f>
        <v>494622.43999999994</v>
      </c>
      <c r="N17" s="110">
        <f t="shared" ref="N17:N55" si="1">L17/K17</f>
        <v>26160.377358490565</v>
      </c>
      <c r="O17" s="110">
        <f>N17*48</f>
        <v>1255698.113207547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588</v>
      </c>
      <c r="L18" s="112">
        <v>7600</v>
      </c>
      <c r="M18" s="111">
        <f t="shared" si="0"/>
        <v>-1020</v>
      </c>
      <c r="N18" s="110">
        <f t="shared" si="1"/>
        <v>143.39622641509433</v>
      </c>
      <c r="O18" s="110">
        <f>N18*12</f>
        <v>1720.7547169811319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65</v>
      </c>
      <c r="L19" s="112">
        <v>8350</v>
      </c>
      <c r="M19" s="111">
        <f t="shared" si="0"/>
        <v>-3450</v>
      </c>
      <c r="N19" s="110">
        <f t="shared" si="1"/>
        <v>491.1764705882353</v>
      </c>
      <c r="O19" s="110">
        <f>N19*12</f>
        <v>5894.1176470588234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65</v>
      </c>
      <c r="L20" s="112">
        <v>22300</v>
      </c>
      <c r="M20" s="501">
        <f t="shared" si="0"/>
        <v>7000</v>
      </c>
      <c r="N20" s="110">
        <f t="shared" si="1"/>
        <v>1311.7647058823529</v>
      </c>
      <c r="O20" s="110">
        <f>N20*12</f>
        <v>15741.176470588234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586</v>
      </c>
      <c r="L21" s="112">
        <v>164000</v>
      </c>
      <c r="M21" s="501">
        <f t="shared" si="0"/>
        <v>49672</v>
      </c>
      <c r="N21" s="110">
        <f t="shared" si="1"/>
        <v>3215.6862745098038</v>
      </c>
      <c r="O21" s="110">
        <f>N21*48</f>
        <v>154352.94117647057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49</v>
      </c>
      <c r="L22" s="123">
        <v>180100</v>
      </c>
      <c r="M22" s="501">
        <f t="shared" si="0"/>
        <v>92869.599999999977</v>
      </c>
      <c r="N22" s="110">
        <f t="shared" si="1"/>
        <v>3675.5102040816328</v>
      </c>
      <c r="O22" s="110">
        <f>N22*48</f>
        <v>176424.48979591837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49</v>
      </c>
      <c r="L23" s="123">
        <v>290400</v>
      </c>
      <c r="M23" s="501">
        <f t="shared" si="0"/>
        <v>36370</v>
      </c>
      <c r="N23" s="110">
        <f t="shared" si="1"/>
        <v>5926.5306122448983</v>
      </c>
      <c r="O23" s="110">
        <f>N23*48</f>
        <v>284473.46938775515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494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407</v>
      </c>
      <c r="L25" s="112">
        <v>22000</v>
      </c>
      <c r="M25" s="111">
        <f t="shared" si="0"/>
        <v>-2001</v>
      </c>
      <c r="N25" s="110">
        <f t="shared" si="1"/>
        <v>1000</v>
      </c>
      <c r="O25" s="110">
        <f>N25*24</f>
        <v>24000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397</v>
      </c>
      <c r="L26" s="123">
        <v>1422000</v>
      </c>
      <c r="M26" s="111">
        <f t="shared" si="0"/>
        <v>-480000</v>
      </c>
      <c r="N26" s="110">
        <f t="shared" si="1"/>
        <v>32318.18181818182</v>
      </c>
      <c r="O26" s="110">
        <f>N26*48</f>
        <v>1551272.7272727273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70</v>
      </c>
      <c r="L27" s="371">
        <v>3378000</v>
      </c>
      <c r="M27" s="501">
        <f t="shared" si="0"/>
        <v>543858.31999999983</v>
      </c>
      <c r="N27" s="110">
        <f t="shared" si="1"/>
        <v>78558.139534883725</v>
      </c>
      <c r="O27" s="110">
        <f>N27*48</f>
        <v>3770790.6976744188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408</v>
      </c>
      <c r="L28" s="112">
        <v>13100</v>
      </c>
      <c r="M28" s="501">
        <f t="shared" si="0"/>
        <v>6800</v>
      </c>
      <c r="N28" s="110">
        <f t="shared" si="1"/>
        <v>727.77777777777783</v>
      </c>
      <c r="O28" s="110">
        <f>N28*48</f>
        <v>34933.333333333336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500</v>
      </c>
      <c r="L29" s="112">
        <v>15000</v>
      </c>
      <c r="M29" s="501">
        <f t="shared" si="0"/>
        <v>4990</v>
      </c>
      <c r="N29" s="110">
        <f t="shared" si="1"/>
        <v>789.47368421052636</v>
      </c>
      <c r="O29" s="110">
        <f>N29*24</f>
        <v>18947.368421052633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500</v>
      </c>
      <c r="L30" s="112">
        <v>500</v>
      </c>
      <c r="M30" s="501">
        <f t="shared" si="0"/>
        <v>3000</v>
      </c>
      <c r="N30" s="110">
        <f t="shared" si="1"/>
        <v>26.315789473684209</v>
      </c>
      <c r="O30" s="110">
        <f>N30*24</f>
        <v>631.57894736842104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84</v>
      </c>
      <c r="L31" s="123">
        <v>566300</v>
      </c>
      <c r="M31" s="111">
        <f t="shared" si="0"/>
        <v>-47004</v>
      </c>
      <c r="N31" s="110">
        <f t="shared" si="1"/>
        <v>13812.195121951219</v>
      </c>
      <c r="O31" s="110">
        <f>N31*48</f>
        <v>662985.36585365853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520</v>
      </c>
      <c r="L32" s="371">
        <v>33050</v>
      </c>
      <c r="M32" s="111">
        <f t="shared" si="0"/>
        <v>-13150</v>
      </c>
      <c r="N32" s="110">
        <f t="shared" si="1"/>
        <v>1180.3571428571429</v>
      </c>
      <c r="O32" s="110">
        <f>N32*24</f>
        <v>28328.571428571428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401</v>
      </c>
      <c r="L33" s="123">
        <v>266800</v>
      </c>
      <c r="M33" s="111">
        <f t="shared" si="0"/>
        <v>-18300</v>
      </c>
      <c r="N33" s="110">
        <f t="shared" si="1"/>
        <v>7021.0526315789475</v>
      </c>
      <c r="O33" s="110">
        <f>N33*48</f>
        <v>337010.5263157895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68</v>
      </c>
      <c r="L34" s="123">
        <v>0</v>
      </c>
      <c r="M34" s="501">
        <f t="shared" si="0"/>
        <v>8550</v>
      </c>
      <c r="N34" s="110">
        <f t="shared" si="1"/>
        <v>0</v>
      </c>
      <c r="O34" s="110">
        <f>N34*48</f>
        <v>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68</v>
      </c>
      <c r="L35" s="123">
        <v>13800</v>
      </c>
      <c r="M35" s="501">
        <f t="shared" si="0"/>
        <v>16200</v>
      </c>
      <c r="N35" s="110">
        <f t="shared" si="1"/>
        <v>418.18181818181819</v>
      </c>
      <c r="O35" s="110">
        <f>N35*48</f>
        <v>20072.727272727272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68</v>
      </c>
      <c r="L36" s="112">
        <v>20200</v>
      </c>
      <c r="M36" s="501"/>
      <c r="N36" s="110"/>
      <c r="O36" s="110"/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404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86</v>
      </c>
      <c r="L38" s="112">
        <v>376000</v>
      </c>
      <c r="M38" s="501">
        <f t="shared" ref="M38:M56" si="2">I38-L38</f>
        <v>43996</v>
      </c>
      <c r="N38" s="110">
        <f t="shared" si="1"/>
        <v>12965.51724137931</v>
      </c>
      <c r="O38" s="110">
        <f t="shared" ref="O38:O53" si="3">N38*48</f>
        <v>622344.82758620684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520</v>
      </c>
      <c r="L39" s="112">
        <v>13000</v>
      </c>
      <c r="M39" s="501">
        <f t="shared" si="2"/>
        <v>6800</v>
      </c>
      <c r="N39" s="110">
        <f t="shared" si="1"/>
        <v>464.28571428571428</v>
      </c>
      <c r="O39" s="110">
        <f t="shared" si="3"/>
        <v>22285.714285714286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82</v>
      </c>
      <c r="L40" s="112">
        <v>140500</v>
      </c>
      <c r="M40" s="501">
        <f t="shared" si="2"/>
        <v>141500</v>
      </c>
      <c r="N40" s="110">
        <f t="shared" si="1"/>
        <v>5620</v>
      </c>
      <c r="O40" s="110">
        <f t="shared" si="3"/>
        <v>269760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82</v>
      </c>
      <c r="L41" s="112">
        <v>41000</v>
      </c>
      <c r="M41" s="501">
        <f t="shared" si="2"/>
        <v>12600</v>
      </c>
      <c r="N41" s="110">
        <f t="shared" si="1"/>
        <v>1640</v>
      </c>
      <c r="O41" s="110">
        <f t="shared" si="3"/>
        <v>78720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82</v>
      </c>
      <c r="L42" s="112">
        <v>1030500</v>
      </c>
      <c r="M42" s="501">
        <f t="shared" si="2"/>
        <v>569496</v>
      </c>
      <c r="N42" s="110">
        <f t="shared" si="1"/>
        <v>41220</v>
      </c>
      <c r="O42" s="110">
        <f t="shared" si="3"/>
        <v>1978560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82</v>
      </c>
      <c r="L43" s="112">
        <v>473000</v>
      </c>
      <c r="M43" s="501">
        <f t="shared" si="2"/>
        <v>395400</v>
      </c>
      <c r="N43" s="110">
        <f t="shared" si="1"/>
        <v>18920</v>
      </c>
      <c r="O43" s="110">
        <f t="shared" si="3"/>
        <v>908160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6</v>
      </c>
      <c r="L44" s="123">
        <v>6600</v>
      </c>
      <c r="M44" s="501">
        <f t="shared" si="2"/>
        <v>13300</v>
      </c>
      <c r="N44" s="110">
        <f t="shared" si="1"/>
        <v>1100</v>
      </c>
      <c r="O44" s="110">
        <f>N44*24</f>
        <v>26400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66</v>
      </c>
      <c r="L45" s="123">
        <v>280200</v>
      </c>
      <c r="M45" s="501">
        <f t="shared" si="2"/>
        <v>78600</v>
      </c>
      <c r="N45" s="110">
        <f t="shared" si="1"/>
        <v>13342.857142857143</v>
      </c>
      <c r="O45" s="110">
        <f t="shared" si="3"/>
        <v>640457.14285714284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65</v>
      </c>
      <c r="L46" s="123">
        <v>37500</v>
      </c>
      <c r="M46" s="501">
        <f t="shared" si="2"/>
        <v>29854.070000000007</v>
      </c>
      <c r="N46" s="110">
        <f t="shared" si="1"/>
        <v>2205.8823529411766</v>
      </c>
      <c r="O46" s="110">
        <f t="shared" si="3"/>
        <v>105882.35294117648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408</v>
      </c>
      <c r="L47" s="112">
        <v>12800</v>
      </c>
      <c r="M47" s="501">
        <f t="shared" si="2"/>
        <v>54314</v>
      </c>
      <c r="N47" s="110">
        <f t="shared" si="1"/>
        <v>711.11111111111109</v>
      </c>
      <c r="O47" s="110">
        <f t="shared" si="3"/>
        <v>34133.333333333328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408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408</v>
      </c>
      <c r="L49" s="112">
        <v>10800</v>
      </c>
      <c r="M49" s="501">
        <f t="shared" si="2"/>
        <v>104472.71</v>
      </c>
      <c r="N49" s="110">
        <f t="shared" si="1"/>
        <v>600</v>
      </c>
      <c r="O49" s="110">
        <f t="shared" si="3"/>
        <v>28800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408</v>
      </c>
      <c r="L50" s="112">
        <v>1600</v>
      </c>
      <c r="M50" s="501">
        <f t="shared" si="2"/>
        <v>65540</v>
      </c>
      <c r="N50" s="110">
        <f t="shared" si="1"/>
        <v>88.888888888888886</v>
      </c>
      <c r="O50" s="110">
        <f t="shared" si="3"/>
        <v>4266.6666666666661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400</v>
      </c>
      <c r="L51" s="115">
        <v>6511000</v>
      </c>
      <c r="M51" s="501">
        <f t="shared" si="2"/>
        <v>23489000</v>
      </c>
      <c r="N51" s="110">
        <f t="shared" si="1"/>
        <v>434066.66666666669</v>
      </c>
      <c r="O51" s="110">
        <f t="shared" si="3"/>
        <v>20835200</v>
      </c>
      <c r="P51" s="669" t="s">
        <v>738</v>
      </c>
      <c r="Q51" s="444"/>
      <c r="R51" s="444"/>
      <c r="S51" s="444"/>
    </row>
    <row r="52" spans="1:22" s="777" customFormat="1" ht="30" x14ac:dyDescent="0.25">
      <c r="A52" s="774">
        <v>104554</v>
      </c>
      <c r="B52" s="775"/>
      <c r="C52" s="775"/>
      <c r="D52" s="776" t="s">
        <v>24</v>
      </c>
      <c r="E52" s="776" t="s">
        <v>731</v>
      </c>
      <c r="F52" s="554">
        <v>42738</v>
      </c>
      <c r="G52" s="554">
        <v>44199</v>
      </c>
      <c r="H52" s="774" t="s">
        <v>4</v>
      </c>
      <c r="I52" s="550">
        <v>576000</v>
      </c>
      <c r="J52" s="554">
        <v>42769</v>
      </c>
      <c r="K52" s="619">
        <v>9</v>
      </c>
      <c r="L52" s="775">
        <v>57700</v>
      </c>
      <c r="M52" s="501">
        <f t="shared" si="2"/>
        <v>518300</v>
      </c>
      <c r="N52" s="110">
        <f t="shared" si="1"/>
        <v>6411.1111111111113</v>
      </c>
      <c r="O52" s="110">
        <f>N52*48</f>
        <v>307733.33333333337</v>
      </c>
      <c r="P52" s="668" t="s">
        <v>732</v>
      </c>
    </row>
    <row r="53" spans="1:22" ht="30" customHeight="1" x14ac:dyDescent="0.25">
      <c r="A53" s="237" t="s">
        <v>384</v>
      </c>
      <c r="B53" s="25"/>
      <c r="C53" s="25"/>
      <c r="D53" s="68" t="s">
        <v>30</v>
      </c>
      <c r="E53" s="69" t="s">
        <v>181</v>
      </c>
      <c r="F53" s="25">
        <v>42664</v>
      </c>
      <c r="G53" s="25">
        <v>44125</v>
      </c>
      <c r="H53" s="24" t="s">
        <v>4</v>
      </c>
      <c r="I53" s="26">
        <v>91949</v>
      </c>
      <c r="J53" s="74">
        <v>42695</v>
      </c>
      <c r="K53" s="75" t="s">
        <v>403</v>
      </c>
      <c r="L53" s="123">
        <v>28000</v>
      </c>
      <c r="M53" s="501">
        <f t="shared" si="2"/>
        <v>63949</v>
      </c>
      <c r="N53" s="110">
        <f t="shared" si="1"/>
        <v>2333.3333333333335</v>
      </c>
      <c r="O53" s="110">
        <f t="shared" si="3"/>
        <v>112000</v>
      </c>
      <c r="P53" s="789"/>
      <c r="Q53" s="444"/>
      <c r="R53" s="444"/>
      <c r="S53" s="444"/>
    </row>
    <row r="54" spans="1:22" ht="30" customHeight="1" x14ac:dyDescent="0.25">
      <c r="A54" s="237" t="s">
        <v>389</v>
      </c>
      <c r="B54" s="95"/>
      <c r="C54" s="95"/>
      <c r="D54" s="68" t="s">
        <v>60</v>
      </c>
      <c r="E54" s="69" t="s">
        <v>113</v>
      </c>
      <c r="F54" s="25">
        <v>41883</v>
      </c>
      <c r="G54" s="24"/>
      <c r="H54" s="24"/>
      <c r="I54" s="26" t="s">
        <v>61</v>
      </c>
      <c r="J54" s="25">
        <v>41913</v>
      </c>
      <c r="K54" s="237" t="s">
        <v>69</v>
      </c>
      <c r="L54" s="361"/>
      <c r="M54" s="361"/>
      <c r="N54" s="361"/>
      <c r="O54" s="361"/>
    </row>
    <row r="55" spans="1:22" ht="30" customHeight="1" x14ac:dyDescent="0.25">
      <c r="A55" s="64" t="s">
        <v>365</v>
      </c>
      <c r="B55" s="375"/>
      <c r="C55" s="375"/>
      <c r="D55" s="326" t="s">
        <v>328</v>
      </c>
      <c r="E55" s="504" t="s">
        <v>428</v>
      </c>
      <c r="F55" s="74">
        <v>42767</v>
      </c>
      <c r="G55" s="74">
        <v>43100</v>
      </c>
      <c r="H55" s="326" t="s">
        <v>522</v>
      </c>
      <c r="I55" s="505">
        <v>157000</v>
      </c>
      <c r="J55" s="74">
        <v>42826</v>
      </c>
      <c r="K55" s="326">
        <v>7</v>
      </c>
      <c r="L55" s="549">
        <v>190000</v>
      </c>
      <c r="M55" s="111">
        <f t="shared" si="2"/>
        <v>-33000</v>
      </c>
      <c r="N55" s="110">
        <f t="shared" si="1"/>
        <v>27142.857142857141</v>
      </c>
      <c r="O55" s="121">
        <f>N55*10</f>
        <v>271428.57142857142</v>
      </c>
      <c r="P55" s="668" t="s">
        <v>657</v>
      </c>
      <c r="Q55" s="648"/>
      <c r="R55" s="648"/>
      <c r="S55" s="648"/>
      <c r="T55" s="648"/>
      <c r="U55" s="648"/>
    </row>
    <row r="56" spans="1:22" ht="30" customHeight="1" x14ac:dyDescent="0.25">
      <c r="A56" s="2">
        <v>116554</v>
      </c>
      <c r="B56" s="1"/>
      <c r="C56" s="1"/>
      <c r="D56" s="266" t="s">
        <v>433</v>
      </c>
      <c r="E56" s="327" t="s">
        <v>434</v>
      </c>
      <c r="F56" s="3">
        <v>42767</v>
      </c>
      <c r="G56" s="3">
        <v>43132</v>
      </c>
      <c r="H56" s="2" t="s">
        <v>32</v>
      </c>
      <c r="I56" s="221">
        <v>14000</v>
      </c>
      <c r="J56" s="3">
        <v>42795</v>
      </c>
      <c r="K56" s="2">
        <v>7</v>
      </c>
      <c r="L56" s="410">
        <v>9200</v>
      </c>
      <c r="M56" s="501">
        <f t="shared" si="2"/>
        <v>4800</v>
      </c>
      <c r="N56" s="110">
        <f>L56/K56</f>
        <v>1314.2857142857142</v>
      </c>
      <c r="O56" s="110">
        <f t="shared" ref="O56:O61" si="4">N56*12</f>
        <v>15771.428571428571</v>
      </c>
    </row>
    <row r="57" spans="1:22" ht="30" customHeight="1" x14ac:dyDescent="0.25">
      <c r="A57" s="2">
        <v>100406</v>
      </c>
      <c r="B57" s="1"/>
      <c r="C57" s="1"/>
      <c r="D57" s="2" t="s">
        <v>577</v>
      </c>
      <c r="E57" s="2" t="s">
        <v>578</v>
      </c>
      <c r="F57" s="3">
        <v>42804</v>
      </c>
      <c r="G57" s="3">
        <v>43169</v>
      </c>
      <c r="H57" s="2" t="s">
        <v>32</v>
      </c>
      <c r="I57" s="15">
        <v>99000</v>
      </c>
      <c r="J57" s="3">
        <v>42835</v>
      </c>
      <c r="K57" s="2">
        <v>7</v>
      </c>
      <c r="L57" s="409">
        <v>45500</v>
      </c>
      <c r="M57" s="113">
        <f>I57-L57</f>
        <v>53500</v>
      </c>
      <c r="N57" s="120">
        <f>L57/K57</f>
        <v>6500</v>
      </c>
      <c r="O57" s="120">
        <f t="shared" si="4"/>
        <v>78000</v>
      </c>
    </row>
    <row r="58" spans="1:22" ht="30" customHeight="1" x14ac:dyDescent="0.25">
      <c r="A58" s="237">
        <v>118099</v>
      </c>
      <c r="B58" s="25"/>
      <c r="C58" s="25"/>
      <c r="D58" s="68" t="s">
        <v>516</v>
      </c>
      <c r="E58" s="68" t="s">
        <v>523</v>
      </c>
      <c r="F58" s="25">
        <v>42865</v>
      </c>
      <c r="G58" s="25">
        <v>43247</v>
      </c>
      <c r="H58" s="24" t="s">
        <v>32</v>
      </c>
      <c r="I58" s="26">
        <v>19592</v>
      </c>
      <c r="J58" s="25">
        <v>42896</v>
      </c>
      <c r="K58" s="24"/>
      <c r="L58" s="511">
        <v>19592</v>
      </c>
      <c r="M58" s="361" t="s">
        <v>548</v>
      </c>
      <c r="N58" s="361"/>
      <c r="O58" s="361">
        <f t="shared" si="4"/>
        <v>0</v>
      </c>
    </row>
    <row r="59" spans="1:22" ht="30" customHeight="1" x14ac:dyDescent="0.25">
      <c r="A59" s="2">
        <v>118715</v>
      </c>
      <c r="B59" s="1"/>
      <c r="C59" s="1"/>
      <c r="D59" s="2" t="s">
        <v>188</v>
      </c>
      <c r="E59" s="2" t="s">
        <v>562</v>
      </c>
      <c r="F59" s="3">
        <v>42878</v>
      </c>
      <c r="G59" s="3">
        <v>43243</v>
      </c>
      <c r="H59" s="2" t="s">
        <v>32</v>
      </c>
      <c r="I59" s="550">
        <v>64195</v>
      </c>
      <c r="J59" s="3">
        <v>42909</v>
      </c>
      <c r="K59" s="2">
        <v>4</v>
      </c>
      <c r="L59" s="410">
        <v>33800</v>
      </c>
      <c r="M59" s="501">
        <f>I59-L59</f>
        <v>30395</v>
      </c>
      <c r="N59" s="110">
        <f>L59/K59</f>
        <v>8450</v>
      </c>
      <c r="O59" s="110">
        <f t="shared" si="4"/>
        <v>101400</v>
      </c>
    </row>
    <row r="60" spans="1:22" ht="30" customHeight="1" x14ac:dyDescent="0.25">
      <c r="A60" s="2">
        <v>105924</v>
      </c>
      <c r="B60" s="1"/>
      <c r="C60" s="1"/>
      <c r="D60" s="266" t="s">
        <v>576</v>
      </c>
      <c r="E60" s="266" t="s">
        <v>579</v>
      </c>
      <c r="F60" s="3">
        <v>42936</v>
      </c>
      <c r="G60" s="3">
        <v>43301</v>
      </c>
      <c r="H60" s="2" t="s">
        <v>32</v>
      </c>
      <c r="I60" s="550">
        <v>40500</v>
      </c>
      <c r="J60" s="3">
        <v>42967</v>
      </c>
      <c r="K60" s="2">
        <v>3</v>
      </c>
      <c r="L60" s="410">
        <v>7500</v>
      </c>
      <c r="M60" s="501">
        <f>I60-L60</f>
        <v>33000</v>
      </c>
      <c r="N60" s="110">
        <f>L60/K60</f>
        <v>2500</v>
      </c>
      <c r="O60" s="110">
        <f t="shared" si="4"/>
        <v>30000</v>
      </c>
    </row>
    <row r="61" spans="1:22" ht="30" customHeight="1" x14ac:dyDescent="0.25">
      <c r="A61" s="2">
        <v>115483</v>
      </c>
      <c r="B61" s="1"/>
      <c r="C61" s="1"/>
      <c r="D61" s="2" t="s">
        <v>580</v>
      </c>
      <c r="E61" s="266" t="s">
        <v>581</v>
      </c>
      <c r="F61" s="3">
        <v>42930</v>
      </c>
      <c r="G61" s="3">
        <v>43295</v>
      </c>
      <c r="H61" s="2" t="s">
        <v>32</v>
      </c>
      <c r="I61" s="550">
        <v>62000</v>
      </c>
      <c r="J61" s="3">
        <v>42961</v>
      </c>
      <c r="K61" s="2">
        <v>3</v>
      </c>
      <c r="L61" s="410">
        <v>35000</v>
      </c>
      <c r="M61" s="501">
        <f>I61-L61</f>
        <v>27000</v>
      </c>
      <c r="N61" s="110">
        <f>L61/K61</f>
        <v>11666.666666666666</v>
      </c>
      <c r="O61" s="110">
        <f t="shared" si="4"/>
        <v>140000</v>
      </c>
    </row>
    <row r="62" spans="1:22" ht="30" customHeight="1" x14ac:dyDescent="0.25"/>
    <row r="63" spans="1:22" ht="30" customHeight="1" x14ac:dyDescent="0.25"/>
    <row r="88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7"/>
  <dimension ref="A1:V88"/>
  <sheetViews>
    <sheetView workbookViewId="0">
      <pane ySplit="8" topLeftCell="A45" activePane="bottomLeft" state="frozen"/>
      <selection activeCell="H5" sqref="H5"/>
      <selection pane="bottomLeft" activeCell="L52" sqref="L52"/>
    </sheetView>
  </sheetViews>
  <sheetFormatPr defaultColWidth="9.140625" defaultRowHeight="15" x14ac:dyDescent="0.25"/>
  <cols>
    <col min="1" max="1" width="10.28515625" style="548" customWidth="1"/>
    <col min="2" max="2" width="9.42578125" style="548" customWidth="1"/>
    <col min="3" max="3" width="10.28515625" style="548" customWidth="1"/>
    <col min="4" max="4" width="22.28515625" style="548" customWidth="1"/>
    <col min="5" max="5" width="15" style="548" customWidth="1"/>
    <col min="6" max="6" width="10.5703125" style="548" customWidth="1"/>
    <col min="7" max="7" width="10.7109375" style="548" customWidth="1"/>
    <col min="8" max="8" width="12.7109375" style="548" customWidth="1"/>
    <col min="9" max="9" width="17.5703125" style="548" customWidth="1"/>
    <col min="10" max="10" width="10.140625" style="548" customWidth="1"/>
    <col min="11" max="11" width="9.7109375" style="548" customWidth="1"/>
    <col min="12" max="12" width="11.28515625" style="548" customWidth="1"/>
    <col min="13" max="13" width="12.5703125" style="548" customWidth="1"/>
    <col min="14" max="15" width="11.85546875" style="548" customWidth="1"/>
    <col min="16" max="16" width="33.85546875" style="668" customWidth="1"/>
    <col min="17" max="17" width="13.42578125" style="548" customWidth="1"/>
    <col min="18" max="16384" width="9.140625" style="548"/>
  </cols>
  <sheetData>
    <row r="1" spans="1:22" ht="20.100000000000001" customHeight="1" x14ac:dyDescent="0.25">
      <c r="A1" s="548" t="s">
        <v>549</v>
      </c>
    </row>
    <row r="2" spans="1:22" ht="20.100000000000001" customHeight="1" x14ac:dyDescent="0.25">
      <c r="A2" s="880" t="s">
        <v>198</v>
      </c>
      <c r="B2" s="880"/>
      <c r="C2" s="544"/>
    </row>
    <row r="3" spans="1:22" ht="20.100000000000001" customHeight="1" x14ac:dyDescent="0.25">
      <c r="A3" s="881" t="s">
        <v>197</v>
      </c>
      <c r="B3" s="881"/>
      <c r="C3" s="545"/>
    </row>
    <row r="4" spans="1:22" ht="20.100000000000001" customHeight="1" x14ac:dyDescent="0.25">
      <c r="A4" s="882" t="s">
        <v>199</v>
      </c>
      <c r="B4" s="882"/>
      <c r="C4" s="546"/>
    </row>
    <row r="5" spans="1:22" ht="20.100000000000001" customHeight="1" x14ac:dyDescent="0.25">
      <c r="A5" s="883" t="s">
        <v>200</v>
      </c>
      <c r="B5" s="883"/>
      <c r="C5" s="547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575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560" t="s">
        <v>574</v>
      </c>
      <c r="L8" s="65" t="s">
        <v>122</v>
      </c>
      <c r="M8" s="879"/>
      <c r="N8" s="879"/>
      <c r="O8" s="867"/>
      <c r="V8" s="548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588</v>
      </c>
      <c r="L16" s="112">
        <v>1436000</v>
      </c>
      <c r="M16" s="111">
        <f>I16-L16</f>
        <v>-850360.08</v>
      </c>
      <c r="N16" s="110">
        <f>L16/K16</f>
        <v>27094.33962264151</v>
      </c>
      <c r="O16" s="110">
        <f>N16*48</f>
        <v>1300528.3018867925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588</v>
      </c>
      <c r="L17" s="112">
        <v>1391000</v>
      </c>
      <c r="M17" s="501">
        <f t="shared" ref="M17:M56" si="0">I17-L17</f>
        <v>490122.43999999994</v>
      </c>
      <c r="N17" s="110">
        <f t="shared" ref="N17:N35" si="1">L17/K17</f>
        <v>26245.283018867925</v>
      </c>
      <c r="O17" s="110">
        <f>N17*48</f>
        <v>1259773.5849056605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588</v>
      </c>
      <c r="L18" s="112">
        <v>7600</v>
      </c>
      <c r="M18" s="111">
        <f t="shared" si="0"/>
        <v>-1020</v>
      </c>
      <c r="N18" s="110">
        <f t="shared" si="1"/>
        <v>143.39622641509433</v>
      </c>
      <c r="O18" s="110">
        <f>N18*12</f>
        <v>1720.7547169811319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65</v>
      </c>
      <c r="L19" s="112">
        <v>8350</v>
      </c>
      <c r="M19" s="111">
        <f t="shared" si="0"/>
        <v>-3450</v>
      </c>
      <c r="N19" s="110">
        <f t="shared" si="1"/>
        <v>491.1764705882353</v>
      </c>
      <c r="O19" s="110">
        <f>N19*12</f>
        <v>5894.1176470588234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65</v>
      </c>
      <c r="L20" s="112">
        <v>22300</v>
      </c>
      <c r="M20" s="501">
        <f t="shared" si="0"/>
        <v>7000</v>
      </c>
      <c r="N20" s="110">
        <f t="shared" si="1"/>
        <v>1311.7647058823529</v>
      </c>
      <c r="O20" s="110">
        <f>N20*12</f>
        <v>15741.176470588234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586</v>
      </c>
      <c r="L21" s="112">
        <v>164000</v>
      </c>
      <c r="M21" s="501">
        <f t="shared" si="0"/>
        <v>49672</v>
      </c>
      <c r="N21" s="110">
        <f t="shared" si="1"/>
        <v>3215.6862745098038</v>
      </c>
      <c r="O21" s="110">
        <f>N21*48</f>
        <v>154352.94117647057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49</v>
      </c>
      <c r="L22" s="123">
        <v>180700</v>
      </c>
      <c r="M22" s="501">
        <f t="shared" si="0"/>
        <v>92269.599999999977</v>
      </c>
      <c r="N22" s="110">
        <f t="shared" si="1"/>
        <v>3687.7551020408164</v>
      </c>
      <c r="O22" s="110">
        <f>N22*48</f>
        <v>177012.24489795917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49</v>
      </c>
      <c r="L23" s="123">
        <v>289800</v>
      </c>
      <c r="M23" s="501">
        <f t="shared" si="0"/>
        <v>36970</v>
      </c>
      <c r="N23" s="110">
        <f t="shared" si="1"/>
        <v>5914.2857142857147</v>
      </c>
      <c r="O23" s="110">
        <f>N23*48</f>
        <v>283885.71428571432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494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407</v>
      </c>
      <c r="L25" s="112">
        <v>22000</v>
      </c>
      <c r="M25" s="111">
        <f t="shared" si="0"/>
        <v>-2001</v>
      </c>
      <c r="N25" s="110">
        <f t="shared" si="1"/>
        <v>1000</v>
      </c>
      <c r="O25" s="110">
        <f>N25*24</f>
        <v>24000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397</v>
      </c>
      <c r="L26" s="123">
        <v>1422000</v>
      </c>
      <c r="M26" s="111">
        <f t="shared" si="0"/>
        <v>-480000</v>
      </c>
      <c r="N26" s="110">
        <f t="shared" si="1"/>
        <v>32318.18181818182</v>
      </c>
      <c r="O26" s="110">
        <f>N26*48</f>
        <v>1551272.7272727273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70</v>
      </c>
      <c r="L27" s="371">
        <v>3378000</v>
      </c>
      <c r="M27" s="501">
        <f t="shared" si="0"/>
        <v>543858.31999999983</v>
      </c>
      <c r="N27" s="110">
        <f t="shared" si="1"/>
        <v>78558.139534883725</v>
      </c>
      <c r="O27" s="110">
        <f>N27*48</f>
        <v>3770790.6976744188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408</v>
      </c>
      <c r="L28" s="112">
        <v>13100</v>
      </c>
      <c r="M28" s="501">
        <f t="shared" si="0"/>
        <v>6800</v>
      </c>
      <c r="N28" s="110">
        <f t="shared" si="1"/>
        <v>727.77777777777783</v>
      </c>
      <c r="O28" s="110">
        <f>N28*48</f>
        <v>34933.333333333336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500</v>
      </c>
      <c r="L29" s="112">
        <v>15000</v>
      </c>
      <c r="M29" s="501">
        <f t="shared" si="0"/>
        <v>4990</v>
      </c>
      <c r="N29" s="110">
        <f t="shared" si="1"/>
        <v>789.47368421052636</v>
      </c>
      <c r="O29" s="110">
        <f>N29*24</f>
        <v>18947.368421052633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500</v>
      </c>
      <c r="L30" s="112">
        <v>630</v>
      </c>
      <c r="M30" s="501">
        <f t="shared" si="0"/>
        <v>2870</v>
      </c>
      <c r="N30" s="110">
        <f t="shared" si="1"/>
        <v>33.157894736842103</v>
      </c>
      <c r="O30" s="110">
        <f>N30*24</f>
        <v>795.78947368421041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84</v>
      </c>
      <c r="L31" s="123">
        <v>567000</v>
      </c>
      <c r="M31" s="111">
        <f t="shared" si="0"/>
        <v>-47704</v>
      </c>
      <c r="N31" s="110">
        <f t="shared" si="1"/>
        <v>13829.268292682927</v>
      </c>
      <c r="O31" s="110">
        <f>N31*48</f>
        <v>663804.87804878049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520</v>
      </c>
      <c r="L32" s="371">
        <v>33250</v>
      </c>
      <c r="M32" s="111">
        <f t="shared" si="0"/>
        <v>-13350</v>
      </c>
      <c r="N32" s="110">
        <f t="shared" si="1"/>
        <v>1187.5</v>
      </c>
      <c r="O32" s="110">
        <f>N32*24</f>
        <v>28500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401</v>
      </c>
      <c r="L33" s="123">
        <v>274900</v>
      </c>
      <c r="M33" s="111">
        <f t="shared" si="0"/>
        <v>-26400</v>
      </c>
      <c r="N33" s="110">
        <f t="shared" si="1"/>
        <v>7234.2105263157891</v>
      </c>
      <c r="O33" s="110">
        <f>N33*48</f>
        <v>347242.10526315786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68</v>
      </c>
      <c r="L34" s="112">
        <v>0</v>
      </c>
      <c r="M34" s="501">
        <f t="shared" si="0"/>
        <v>8550</v>
      </c>
      <c r="N34" s="110">
        <f t="shared" si="1"/>
        <v>0</v>
      </c>
      <c r="O34" s="110">
        <f>N34*48</f>
        <v>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68</v>
      </c>
      <c r="L35" s="112">
        <v>14300</v>
      </c>
      <c r="M35" s="501">
        <f t="shared" si="0"/>
        <v>15700</v>
      </c>
      <c r="N35" s="110">
        <f t="shared" si="1"/>
        <v>433.33333333333331</v>
      </c>
      <c r="O35" s="110">
        <f>N35*48</f>
        <v>20800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68</v>
      </c>
      <c r="L36" s="112"/>
      <c r="M36" s="501"/>
      <c r="N36" s="110"/>
      <c r="O36" s="110"/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404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86</v>
      </c>
      <c r="L38" s="112">
        <v>382700</v>
      </c>
      <c r="M38" s="501">
        <f t="shared" si="0"/>
        <v>37296</v>
      </c>
      <c r="N38" s="110">
        <f t="shared" ref="N38:N55" si="2">L38/K38</f>
        <v>13196.551724137931</v>
      </c>
      <c r="O38" s="110">
        <f t="shared" ref="O38:O52" si="3">N38*48</f>
        <v>633434.48275862075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520</v>
      </c>
      <c r="L39" s="112">
        <v>13080</v>
      </c>
      <c r="M39" s="501">
        <f t="shared" si="0"/>
        <v>6720</v>
      </c>
      <c r="N39" s="110">
        <f t="shared" si="2"/>
        <v>467.14285714285717</v>
      </c>
      <c r="O39" s="110">
        <f t="shared" si="3"/>
        <v>22422.857142857145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82</v>
      </c>
      <c r="L40" s="112">
        <v>140400</v>
      </c>
      <c r="M40" s="501">
        <f t="shared" si="0"/>
        <v>141600</v>
      </c>
      <c r="N40" s="110">
        <f t="shared" si="2"/>
        <v>5616</v>
      </c>
      <c r="O40" s="110">
        <f t="shared" si="3"/>
        <v>269568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82</v>
      </c>
      <c r="L41" s="112">
        <v>41000</v>
      </c>
      <c r="M41" s="501">
        <f t="shared" si="0"/>
        <v>12600</v>
      </c>
      <c r="N41" s="110">
        <f t="shared" si="2"/>
        <v>1640</v>
      </c>
      <c r="O41" s="110">
        <f t="shared" si="3"/>
        <v>78720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82</v>
      </c>
      <c r="L42" s="112">
        <v>1076000</v>
      </c>
      <c r="M42" s="501">
        <f t="shared" si="0"/>
        <v>523996</v>
      </c>
      <c r="N42" s="110">
        <f t="shared" si="2"/>
        <v>43040</v>
      </c>
      <c r="O42" s="110">
        <f t="shared" si="3"/>
        <v>2065920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82</v>
      </c>
      <c r="L43" s="112">
        <v>485300</v>
      </c>
      <c r="M43" s="501">
        <f t="shared" si="0"/>
        <v>383100</v>
      </c>
      <c r="N43" s="110">
        <f t="shared" si="2"/>
        <v>19412</v>
      </c>
      <c r="O43" s="110">
        <f t="shared" si="3"/>
        <v>931776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6</v>
      </c>
      <c r="L44" s="123">
        <v>6600</v>
      </c>
      <c r="M44" s="501">
        <f t="shared" si="0"/>
        <v>13300</v>
      </c>
      <c r="N44" s="110">
        <f t="shared" si="2"/>
        <v>1100</v>
      </c>
      <c r="O44" s="110">
        <f>N44*24</f>
        <v>26400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66</v>
      </c>
      <c r="L45" s="123">
        <v>284300</v>
      </c>
      <c r="M45" s="501">
        <f t="shared" si="0"/>
        <v>74500</v>
      </c>
      <c r="N45" s="110">
        <f t="shared" si="2"/>
        <v>13538.095238095239</v>
      </c>
      <c r="O45" s="110">
        <f t="shared" si="3"/>
        <v>649828.57142857148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65</v>
      </c>
      <c r="L46" s="123">
        <v>37400</v>
      </c>
      <c r="M46" s="501">
        <f t="shared" si="0"/>
        <v>29954.070000000007</v>
      </c>
      <c r="N46" s="110">
        <f t="shared" si="2"/>
        <v>2200</v>
      </c>
      <c r="O46" s="110">
        <f t="shared" si="3"/>
        <v>105600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408</v>
      </c>
      <c r="L47" s="112">
        <v>14400</v>
      </c>
      <c r="M47" s="501">
        <f t="shared" si="0"/>
        <v>52714</v>
      </c>
      <c r="N47" s="110">
        <f t="shared" si="2"/>
        <v>800</v>
      </c>
      <c r="O47" s="110">
        <f t="shared" si="3"/>
        <v>38400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408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408</v>
      </c>
      <c r="L49" s="112">
        <v>13600</v>
      </c>
      <c r="M49" s="501">
        <f t="shared" si="0"/>
        <v>101672.71</v>
      </c>
      <c r="N49" s="110">
        <f t="shared" si="2"/>
        <v>755.55555555555554</v>
      </c>
      <c r="O49" s="110">
        <f t="shared" si="3"/>
        <v>36266.666666666664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408</v>
      </c>
      <c r="L50" s="112">
        <v>1550</v>
      </c>
      <c r="M50" s="501">
        <f t="shared" si="0"/>
        <v>65590</v>
      </c>
      <c r="N50" s="110">
        <f t="shared" si="2"/>
        <v>86.111111111111114</v>
      </c>
      <c r="O50" s="110">
        <f t="shared" si="3"/>
        <v>4133.3333333333339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400</v>
      </c>
      <c r="L51" s="115">
        <v>6587000</v>
      </c>
      <c r="M51" s="501">
        <f t="shared" si="0"/>
        <v>23413000</v>
      </c>
      <c r="N51" s="110">
        <f t="shared" si="2"/>
        <v>439133.33333333331</v>
      </c>
      <c r="O51" s="110">
        <f t="shared" si="3"/>
        <v>21078400</v>
      </c>
      <c r="P51" s="669" t="s">
        <v>738</v>
      </c>
      <c r="Q51" s="444"/>
      <c r="R51" s="444"/>
      <c r="S51" s="444"/>
    </row>
    <row r="52" spans="1:22" ht="30" customHeight="1" x14ac:dyDescent="0.25">
      <c r="A52" s="237" t="s">
        <v>384</v>
      </c>
      <c r="B52" s="25"/>
      <c r="C52" s="25"/>
      <c r="D52" s="68" t="s">
        <v>30</v>
      </c>
      <c r="E52" s="69" t="s">
        <v>181</v>
      </c>
      <c r="F52" s="25">
        <v>42664</v>
      </c>
      <c r="G52" s="25">
        <v>44125</v>
      </c>
      <c r="H52" s="24" t="s">
        <v>4</v>
      </c>
      <c r="I52" s="26">
        <v>91949</v>
      </c>
      <c r="J52" s="74">
        <v>42695</v>
      </c>
      <c r="K52" s="75" t="s">
        <v>403</v>
      </c>
      <c r="L52" s="123">
        <v>28000</v>
      </c>
      <c r="M52" s="501">
        <f t="shared" si="0"/>
        <v>63949</v>
      </c>
      <c r="N52" s="110">
        <f t="shared" si="2"/>
        <v>2333.3333333333335</v>
      </c>
      <c r="O52" s="110">
        <f t="shared" si="3"/>
        <v>112000</v>
      </c>
      <c r="P52" s="789"/>
      <c r="Q52" s="444"/>
      <c r="R52" s="444"/>
      <c r="S52" s="444"/>
    </row>
    <row r="53" spans="1:22" ht="30" customHeight="1" x14ac:dyDescent="0.25">
      <c r="A53" s="237" t="s">
        <v>389</v>
      </c>
      <c r="B53" s="95"/>
      <c r="C53" s="95"/>
      <c r="D53" s="68" t="s">
        <v>60</v>
      </c>
      <c r="E53" s="69" t="s">
        <v>113</v>
      </c>
      <c r="F53" s="25">
        <v>41883</v>
      </c>
      <c r="G53" s="24"/>
      <c r="H53" s="24"/>
      <c r="I53" s="26" t="s">
        <v>61</v>
      </c>
      <c r="J53" s="25">
        <v>41913</v>
      </c>
      <c r="K53" s="237" t="s">
        <v>69</v>
      </c>
      <c r="L53" s="361"/>
      <c r="M53" s="361"/>
      <c r="N53" s="361"/>
      <c r="O53" s="361"/>
    </row>
    <row r="54" spans="1:22" ht="30" customHeight="1" x14ac:dyDescent="0.25">
      <c r="A54" s="64" t="s">
        <v>365</v>
      </c>
      <c r="B54" s="375"/>
      <c r="C54" s="375"/>
      <c r="D54" s="326" t="s">
        <v>328</v>
      </c>
      <c r="E54" s="504" t="s">
        <v>428</v>
      </c>
      <c r="F54" s="74">
        <v>42767</v>
      </c>
      <c r="G54" s="74">
        <v>43100</v>
      </c>
      <c r="H54" s="326" t="s">
        <v>522</v>
      </c>
      <c r="I54" s="505">
        <v>157000</v>
      </c>
      <c r="J54" s="74">
        <v>42826</v>
      </c>
      <c r="K54" s="326">
        <v>7</v>
      </c>
      <c r="L54" s="549">
        <v>190800</v>
      </c>
      <c r="M54" s="111">
        <f>I54-L54</f>
        <v>-33800</v>
      </c>
      <c r="N54" s="110">
        <f t="shared" si="2"/>
        <v>27257.142857142859</v>
      </c>
      <c r="O54" s="121">
        <f>N54*10</f>
        <v>272571.42857142858</v>
      </c>
      <c r="P54" s="668" t="s">
        <v>657</v>
      </c>
      <c r="Q54" s="648"/>
      <c r="R54" s="648"/>
      <c r="S54" s="648"/>
      <c r="T54" s="648"/>
      <c r="U54" s="648"/>
    </row>
    <row r="55" spans="1:22" ht="30" customHeight="1" x14ac:dyDescent="0.25">
      <c r="A55" s="2">
        <v>116554</v>
      </c>
      <c r="B55" s="1"/>
      <c r="C55" s="1"/>
      <c r="D55" s="266" t="s">
        <v>433</v>
      </c>
      <c r="E55" s="327" t="s">
        <v>434</v>
      </c>
      <c r="F55" s="3">
        <v>42767</v>
      </c>
      <c r="G55" s="3">
        <v>43132</v>
      </c>
      <c r="H55" s="2" t="s">
        <v>32</v>
      </c>
      <c r="I55" s="221">
        <v>14000</v>
      </c>
      <c r="J55" s="3">
        <v>42795</v>
      </c>
      <c r="K55" s="2">
        <v>7</v>
      </c>
      <c r="L55" s="410">
        <v>9200</v>
      </c>
      <c r="M55" s="501">
        <f t="shared" si="0"/>
        <v>4800</v>
      </c>
      <c r="N55" s="110">
        <f t="shared" si="2"/>
        <v>1314.2857142857142</v>
      </c>
      <c r="O55" s="120">
        <f>N55*12</f>
        <v>15771.428571428571</v>
      </c>
    </row>
    <row r="56" spans="1:22" ht="30" customHeight="1" x14ac:dyDescent="0.25">
      <c r="A56" s="2">
        <v>100406</v>
      </c>
      <c r="B56" s="1"/>
      <c r="C56" s="1"/>
      <c r="D56" s="2" t="s">
        <v>577</v>
      </c>
      <c r="E56" s="2" t="s">
        <v>578</v>
      </c>
      <c r="F56" s="3">
        <v>42804</v>
      </c>
      <c r="G56" s="3">
        <v>43169</v>
      </c>
      <c r="H56" s="2" t="s">
        <v>32</v>
      </c>
      <c r="I56" s="15">
        <v>99000</v>
      </c>
      <c r="J56" s="3">
        <v>42835</v>
      </c>
      <c r="K56" s="2">
        <v>7</v>
      </c>
      <c r="L56" s="409">
        <v>53300</v>
      </c>
      <c r="M56" s="501">
        <f t="shared" si="0"/>
        <v>45700</v>
      </c>
      <c r="N56" s="120">
        <f>L56/K56</f>
        <v>7614.2857142857147</v>
      </c>
      <c r="O56" s="120">
        <f>N56*12</f>
        <v>91371.42857142858</v>
      </c>
    </row>
    <row r="57" spans="1:22" ht="30" customHeight="1" x14ac:dyDescent="0.25">
      <c r="A57" s="237">
        <v>118099</v>
      </c>
      <c r="B57" s="25"/>
      <c r="C57" s="25"/>
      <c r="D57" s="68" t="s">
        <v>516</v>
      </c>
      <c r="E57" s="68" t="s">
        <v>523</v>
      </c>
      <c r="F57" s="25">
        <v>42865</v>
      </c>
      <c r="G57" s="25">
        <v>43247</v>
      </c>
      <c r="H57" s="24" t="s">
        <v>32</v>
      </c>
      <c r="I57" s="26">
        <v>19592</v>
      </c>
      <c r="J57" s="25">
        <v>42896</v>
      </c>
      <c r="K57" s="24"/>
      <c r="L57" s="511">
        <v>19592</v>
      </c>
      <c r="M57" s="361"/>
      <c r="N57" s="361"/>
      <c r="O57" s="361"/>
    </row>
    <row r="58" spans="1:22" ht="30" customHeight="1" x14ac:dyDescent="0.25">
      <c r="A58" s="2">
        <v>118715</v>
      </c>
      <c r="B58" s="1"/>
      <c r="C58" s="1"/>
      <c r="D58" s="2" t="s">
        <v>188</v>
      </c>
      <c r="E58" s="2" t="s">
        <v>562</v>
      </c>
      <c r="F58" s="3">
        <v>42878</v>
      </c>
      <c r="G58" s="3">
        <v>43243</v>
      </c>
      <c r="H58" s="2" t="s">
        <v>32</v>
      </c>
      <c r="I58" s="550">
        <v>64195</v>
      </c>
      <c r="J58" s="3">
        <v>42909</v>
      </c>
      <c r="K58" s="2">
        <v>4</v>
      </c>
      <c r="L58" s="410">
        <v>42700</v>
      </c>
      <c r="M58" s="501">
        <f>I58-L58</f>
        <v>21495</v>
      </c>
      <c r="N58" s="110">
        <f>L58/K58</f>
        <v>10675</v>
      </c>
      <c r="O58" s="110">
        <f>N58*12</f>
        <v>128100</v>
      </c>
    </row>
    <row r="59" spans="1:22" ht="30" x14ac:dyDescent="0.25">
      <c r="A59" s="2">
        <v>105924</v>
      </c>
      <c r="B59" s="1"/>
      <c r="C59" s="1"/>
      <c r="D59" s="266" t="s">
        <v>576</v>
      </c>
      <c r="E59" s="266" t="s">
        <v>579</v>
      </c>
      <c r="F59" s="3">
        <v>42936</v>
      </c>
      <c r="G59" s="3">
        <v>43301</v>
      </c>
      <c r="H59" s="2" t="s">
        <v>32</v>
      </c>
      <c r="I59" s="550">
        <v>40500</v>
      </c>
      <c r="J59" s="3">
        <v>42967</v>
      </c>
      <c r="K59" s="2">
        <v>3</v>
      </c>
      <c r="L59" s="1">
        <v>15700</v>
      </c>
      <c r="M59" s="501">
        <f>I59-L59</f>
        <v>24800</v>
      </c>
      <c r="N59" s="110">
        <f>L59/K59</f>
        <v>5233.333333333333</v>
      </c>
      <c r="O59" s="110">
        <f>N59*12</f>
        <v>62800</v>
      </c>
    </row>
    <row r="60" spans="1:22" ht="30" customHeight="1" x14ac:dyDescent="0.25">
      <c r="A60" s="2">
        <v>115483</v>
      </c>
      <c r="B60" s="1"/>
      <c r="C60" s="1"/>
      <c r="D60" s="2" t="s">
        <v>580</v>
      </c>
      <c r="E60" s="266" t="s">
        <v>581</v>
      </c>
      <c r="F60" s="3">
        <v>42930</v>
      </c>
      <c r="G60" s="3">
        <v>43295</v>
      </c>
      <c r="H60" s="2" t="s">
        <v>32</v>
      </c>
      <c r="I60" s="550">
        <v>62000</v>
      </c>
      <c r="J60" s="3">
        <v>42961</v>
      </c>
      <c r="K60" s="2">
        <v>3</v>
      </c>
      <c r="L60" s="1">
        <v>52630</v>
      </c>
      <c r="M60" s="501">
        <f>I60-L60</f>
        <v>9370</v>
      </c>
      <c r="N60" s="110">
        <f>L60/K60</f>
        <v>17543.333333333332</v>
      </c>
      <c r="O60" s="110">
        <f>N60*12</f>
        <v>210520</v>
      </c>
    </row>
    <row r="61" spans="1:22" s="777" customFormat="1" ht="30" x14ac:dyDescent="0.25">
      <c r="A61" s="774">
        <v>104554</v>
      </c>
      <c r="B61" s="775"/>
      <c r="C61" s="775"/>
      <c r="D61" s="776" t="s">
        <v>24</v>
      </c>
      <c r="E61" s="776" t="s">
        <v>731</v>
      </c>
      <c r="F61" s="554">
        <v>42738</v>
      </c>
      <c r="G61" s="554">
        <v>44199</v>
      </c>
      <c r="H61" s="774" t="s">
        <v>4</v>
      </c>
      <c r="I61" s="550">
        <v>576000</v>
      </c>
      <c r="J61" s="554">
        <v>42769</v>
      </c>
      <c r="K61" s="619">
        <v>9</v>
      </c>
      <c r="L61" s="775">
        <v>65000</v>
      </c>
      <c r="M61" s="501">
        <f t="shared" ref="M61" si="4">I61-L61</f>
        <v>511000</v>
      </c>
      <c r="N61" s="110">
        <f t="shared" ref="N61" si="5">L61/K61</f>
        <v>7222.2222222222226</v>
      </c>
      <c r="O61" s="110">
        <f>N61*48</f>
        <v>346666.66666666669</v>
      </c>
      <c r="P61" s="668" t="s">
        <v>732</v>
      </c>
    </row>
    <row r="62" spans="1:22" ht="30" customHeight="1" x14ac:dyDescent="0.25">
      <c r="A62" s="2">
        <v>124338</v>
      </c>
      <c r="B62" s="1"/>
      <c r="C62" s="1"/>
      <c r="D62" s="553" t="s">
        <v>582</v>
      </c>
      <c r="E62" s="266" t="s">
        <v>583</v>
      </c>
      <c r="F62" s="3">
        <v>42989</v>
      </c>
      <c r="G62" s="3">
        <v>43354</v>
      </c>
      <c r="H62" s="2" t="s">
        <v>32</v>
      </c>
      <c r="I62" s="550">
        <v>48800</v>
      </c>
      <c r="J62" s="407">
        <v>43019</v>
      </c>
      <c r="K62" s="2">
        <v>0</v>
      </c>
      <c r="L62" s="1"/>
      <c r="M62" s="501">
        <f>I62-L62</f>
        <v>48800</v>
      </c>
      <c r="N62" s="110"/>
      <c r="O62" s="1"/>
    </row>
    <row r="63" spans="1:22" ht="30" customHeight="1" x14ac:dyDescent="0.25">
      <c r="A63" s="2">
        <v>124338</v>
      </c>
      <c r="B63" s="1"/>
      <c r="C63" s="1"/>
      <c r="D63" s="553" t="s">
        <v>582</v>
      </c>
      <c r="E63" s="266" t="s">
        <v>584</v>
      </c>
      <c r="F63" s="554">
        <v>42998</v>
      </c>
      <c r="G63" s="3">
        <v>43363</v>
      </c>
      <c r="H63" s="2" t="s">
        <v>32</v>
      </c>
      <c r="I63" s="550">
        <v>49300</v>
      </c>
      <c r="J63" s="407">
        <v>43028</v>
      </c>
      <c r="K63" s="2">
        <v>0</v>
      </c>
      <c r="L63" s="1"/>
      <c r="M63" s="501">
        <f>I63-L63</f>
        <v>49300</v>
      </c>
      <c r="N63" s="110"/>
      <c r="O63" s="1"/>
    </row>
    <row r="88" ht="14.25" customHeight="1" x14ac:dyDescent="0.25"/>
  </sheetData>
  <mergeCells count="13">
    <mergeCell ref="O7:O8"/>
    <mergeCell ref="C7:C8"/>
    <mergeCell ref="D7:E8"/>
    <mergeCell ref="F7:I7"/>
    <mergeCell ref="J7:L7"/>
    <mergeCell ref="M7:M8"/>
    <mergeCell ref="N7:N8"/>
    <mergeCell ref="A2:B2"/>
    <mergeCell ref="A3:B3"/>
    <mergeCell ref="A4:B4"/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8"/>
  <dimension ref="A1:V88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559" customWidth="1"/>
    <col min="2" max="2" width="9.42578125" style="559" customWidth="1"/>
    <col min="3" max="3" width="10.28515625" style="559" customWidth="1"/>
    <col min="4" max="4" width="22.28515625" style="559" customWidth="1"/>
    <col min="5" max="5" width="15" style="559" customWidth="1"/>
    <col min="6" max="6" width="10.5703125" style="559" customWidth="1"/>
    <col min="7" max="7" width="10.7109375" style="559" customWidth="1"/>
    <col min="8" max="8" width="12.7109375" style="559" customWidth="1"/>
    <col min="9" max="9" width="17.5703125" style="559" customWidth="1"/>
    <col min="10" max="10" width="10.140625" style="559" customWidth="1"/>
    <col min="11" max="11" width="9.7109375" style="559" customWidth="1"/>
    <col min="12" max="12" width="11.28515625" style="559" customWidth="1"/>
    <col min="13" max="13" width="12.5703125" style="559" customWidth="1"/>
    <col min="14" max="15" width="11.85546875" style="559" customWidth="1"/>
    <col min="16" max="16" width="36.5703125" style="668" customWidth="1"/>
    <col min="17" max="17" width="13.42578125" style="559" customWidth="1"/>
    <col min="18" max="16384" width="9.140625" style="559"/>
  </cols>
  <sheetData>
    <row r="1" spans="1:22" ht="20.100000000000001" customHeight="1" x14ac:dyDescent="0.25">
      <c r="A1" s="559" t="s">
        <v>549</v>
      </c>
    </row>
    <row r="2" spans="1:22" ht="20.100000000000001" customHeight="1" x14ac:dyDescent="0.25">
      <c r="A2" s="880" t="s">
        <v>198</v>
      </c>
      <c r="B2" s="880"/>
      <c r="C2" s="555"/>
    </row>
    <row r="3" spans="1:22" ht="20.100000000000001" customHeight="1" x14ac:dyDescent="0.25">
      <c r="A3" s="881" t="s">
        <v>197</v>
      </c>
      <c r="B3" s="881"/>
      <c r="C3" s="556"/>
    </row>
    <row r="4" spans="1:22" ht="20.100000000000001" customHeight="1" x14ac:dyDescent="0.25">
      <c r="A4" s="882" t="s">
        <v>199</v>
      </c>
      <c r="B4" s="882"/>
      <c r="C4" s="557"/>
    </row>
    <row r="5" spans="1:22" ht="20.100000000000001" customHeight="1" x14ac:dyDescent="0.25">
      <c r="A5" s="883" t="s">
        <v>200</v>
      </c>
      <c r="B5" s="883"/>
      <c r="C5" s="558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595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560" t="s">
        <v>590</v>
      </c>
      <c r="L8" s="65" t="s">
        <v>122</v>
      </c>
      <c r="M8" s="879"/>
      <c r="N8" s="879"/>
      <c r="O8" s="867"/>
      <c r="V8" s="559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589</v>
      </c>
      <c r="L16" s="112">
        <v>1472500</v>
      </c>
      <c r="M16" s="111">
        <f>I16-L16</f>
        <v>-886860.08</v>
      </c>
      <c r="N16" s="110">
        <f>L16/K16</f>
        <v>27268.518518518518</v>
      </c>
      <c r="O16" s="110">
        <f>N16*48</f>
        <v>1308888.888888889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589</v>
      </c>
      <c r="L17" s="112">
        <v>1399000</v>
      </c>
      <c r="M17" s="501">
        <f t="shared" ref="M17:M35" si="0">I17-L17</f>
        <v>482122.43999999994</v>
      </c>
      <c r="N17" s="110">
        <f t="shared" ref="N17:N35" si="1">L17/K17</f>
        <v>25907.407407407409</v>
      </c>
      <c r="O17" s="110">
        <f>N17*48</f>
        <v>1243555.5555555555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589</v>
      </c>
      <c r="L18" s="112">
        <v>7550</v>
      </c>
      <c r="M18" s="111">
        <f t="shared" si="0"/>
        <v>-970</v>
      </c>
      <c r="N18" s="110">
        <f t="shared" si="1"/>
        <v>139.81481481481481</v>
      </c>
      <c r="O18" s="110">
        <f>N18*12</f>
        <v>1677.7777777777778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408</v>
      </c>
      <c r="L19" s="112">
        <v>8350</v>
      </c>
      <c r="M19" s="111">
        <f t="shared" si="0"/>
        <v>-3450</v>
      </c>
      <c r="N19" s="110">
        <f t="shared" si="1"/>
        <v>463.88888888888891</v>
      </c>
      <c r="O19" s="110">
        <f>N19*12</f>
        <v>5566.666666666667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408</v>
      </c>
      <c r="L20" s="112">
        <v>22300</v>
      </c>
      <c r="M20" s="501">
        <f t="shared" si="0"/>
        <v>7000</v>
      </c>
      <c r="N20" s="110">
        <f t="shared" si="1"/>
        <v>1238.8888888888889</v>
      </c>
      <c r="O20" s="110">
        <f>N20*12</f>
        <v>14866.666666666668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587</v>
      </c>
      <c r="L21" s="112">
        <v>164000</v>
      </c>
      <c r="M21" s="501">
        <f t="shared" si="0"/>
        <v>49672</v>
      </c>
      <c r="N21" s="110">
        <f t="shared" si="1"/>
        <v>3153.8461538461538</v>
      </c>
      <c r="O21" s="110">
        <f>N21*48</f>
        <v>151384.61538461538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50</v>
      </c>
      <c r="L22" s="123">
        <v>184300</v>
      </c>
      <c r="M22" s="501">
        <f t="shared" si="0"/>
        <v>88669.599999999977</v>
      </c>
      <c r="N22" s="110">
        <f t="shared" si="1"/>
        <v>3686</v>
      </c>
      <c r="O22" s="110">
        <f>N22*48</f>
        <v>176928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50</v>
      </c>
      <c r="L23" s="123">
        <v>300100</v>
      </c>
      <c r="M23" s="501">
        <f t="shared" si="0"/>
        <v>26670</v>
      </c>
      <c r="N23" s="110">
        <f t="shared" si="1"/>
        <v>6002</v>
      </c>
      <c r="O23" s="110">
        <f>N23*48</f>
        <v>288096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518</v>
      </c>
      <c r="L24" s="398">
        <v>0</v>
      </c>
      <c r="M24" s="398">
        <f t="shared" si="0"/>
        <v>2000000</v>
      </c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81</v>
      </c>
      <c r="L25" s="112">
        <v>22000</v>
      </c>
      <c r="M25" s="111">
        <f t="shared" si="0"/>
        <v>-2001</v>
      </c>
      <c r="N25" s="110">
        <f t="shared" si="1"/>
        <v>956.52173913043475</v>
      </c>
      <c r="O25" s="110">
        <f>N25*24</f>
        <v>22956.521739130432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83</v>
      </c>
      <c r="L26" s="123">
        <v>1422700</v>
      </c>
      <c r="M26" s="111">
        <f t="shared" si="0"/>
        <v>-480700</v>
      </c>
      <c r="N26" s="110">
        <f t="shared" si="1"/>
        <v>31615.555555555555</v>
      </c>
      <c r="O26" s="110">
        <f>N26*48</f>
        <v>1517546.6666666665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397</v>
      </c>
      <c r="L27" s="371">
        <v>3404000</v>
      </c>
      <c r="M27" s="501">
        <f t="shared" si="0"/>
        <v>517858.31999999983</v>
      </c>
      <c r="N27" s="110">
        <f t="shared" si="1"/>
        <v>77363.636363636368</v>
      </c>
      <c r="O27" s="110">
        <f>N27*48</f>
        <v>3713454.5454545459</v>
      </c>
      <c r="P27" s="793" t="s">
        <v>593</v>
      </c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500</v>
      </c>
      <c r="L28" s="112">
        <v>13100</v>
      </c>
      <c r="M28" s="501">
        <f t="shared" si="0"/>
        <v>6800</v>
      </c>
      <c r="N28" s="110">
        <f t="shared" si="1"/>
        <v>689.47368421052636</v>
      </c>
      <c r="O28" s="110">
        <f>N28*48</f>
        <v>33094.736842105267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76</v>
      </c>
      <c r="L29" s="112">
        <v>15000</v>
      </c>
      <c r="M29" s="501">
        <f t="shared" si="0"/>
        <v>4990</v>
      </c>
      <c r="N29" s="110">
        <f t="shared" si="1"/>
        <v>750</v>
      </c>
      <c r="O29" s="110">
        <f>N29*24</f>
        <v>18000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76</v>
      </c>
      <c r="L30" s="112">
        <v>700</v>
      </c>
      <c r="M30" s="501">
        <f t="shared" si="0"/>
        <v>2800</v>
      </c>
      <c r="N30" s="110">
        <f t="shared" si="1"/>
        <v>35</v>
      </c>
      <c r="O30" s="110">
        <f>N30*24</f>
        <v>840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398</v>
      </c>
      <c r="L31" s="123">
        <v>568000</v>
      </c>
      <c r="M31" s="111">
        <f t="shared" si="0"/>
        <v>-48704</v>
      </c>
      <c r="N31" s="110">
        <f t="shared" si="1"/>
        <v>13523.809523809523</v>
      </c>
      <c r="O31" s="110">
        <f>N31*48</f>
        <v>649142.85714285704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86</v>
      </c>
      <c r="L32" s="371">
        <v>33250</v>
      </c>
      <c r="M32" s="111">
        <f t="shared" si="0"/>
        <v>-13350</v>
      </c>
      <c r="N32" s="110">
        <f t="shared" si="1"/>
        <v>1146.5517241379309</v>
      </c>
      <c r="O32" s="110">
        <f>N32*24</f>
        <v>27517.241379310341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85</v>
      </c>
      <c r="L33" s="123">
        <v>276600</v>
      </c>
      <c r="M33" s="111">
        <f t="shared" si="0"/>
        <v>-28100</v>
      </c>
      <c r="N33" s="110">
        <f t="shared" si="1"/>
        <v>7092.3076923076924</v>
      </c>
      <c r="O33" s="110">
        <f>N33*48</f>
        <v>340430.76923076925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402</v>
      </c>
      <c r="L34" s="112">
        <v>0</v>
      </c>
      <c r="M34" s="501">
        <f t="shared" si="0"/>
        <v>8550</v>
      </c>
      <c r="N34" s="110">
        <f t="shared" si="1"/>
        <v>0</v>
      </c>
      <c r="O34" s="110">
        <f>N34*48</f>
        <v>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402</v>
      </c>
      <c r="L35" s="112">
        <v>14400</v>
      </c>
      <c r="M35" s="501">
        <f t="shared" si="0"/>
        <v>15600</v>
      </c>
      <c r="N35" s="110">
        <f t="shared" si="1"/>
        <v>423.52941176470586</v>
      </c>
      <c r="O35" s="110">
        <f>N35*48</f>
        <v>20329.411764705881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402</v>
      </c>
      <c r="L36" s="112"/>
      <c r="M36" s="501"/>
      <c r="N36" s="110"/>
      <c r="O36" s="110"/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498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67</v>
      </c>
      <c r="L38" s="112">
        <v>389200</v>
      </c>
      <c r="M38" s="501">
        <f t="shared" ref="M38:M56" si="2">I38-L38</f>
        <v>30796</v>
      </c>
      <c r="N38" s="110">
        <f t="shared" ref="N38:N56" si="3">L38/K38</f>
        <v>12973.333333333334</v>
      </c>
      <c r="O38" s="110">
        <f t="shared" ref="O38:O52" si="4">N38*48</f>
        <v>622720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86</v>
      </c>
      <c r="L39" s="112">
        <v>13100</v>
      </c>
      <c r="M39" s="501">
        <f t="shared" si="2"/>
        <v>6700</v>
      </c>
      <c r="N39" s="110">
        <f t="shared" si="3"/>
        <v>451.72413793103448</v>
      </c>
      <c r="O39" s="110">
        <f t="shared" si="4"/>
        <v>21682.758620689656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405</v>
      </c>
      <c r="L40" s="112">
        <v>145600</v>
      </c>
      <c r="M40" s="501">
        <f t="shared" si="2"/>
        <v>136400</v>
      </c>
      <c r="N40" s="110">
        <f t="shared" si="3"/>
        <v>5600</v>
      </c>
      <c r="O40" s="110">
        <f t="shared" si="4"/>
        <v>268800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405</v>
      </c>
      <c r="L41" s="112">
        <v>41000</v>
      </c>
      <c r="M41" s="501">
        <f t="shared" si="2"/>
        <v>12600</v>
      </c>
      <c r="N41" s="110">
        <f t="shared" si="3"/>
        <v>1576.9230769230769</v>
      </c>
      <c r="O41" s="110">
        <f t="shared" si="4"/>
        <v>75692.307692307688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405</v>
      </c>
      <c r="L42" s="112">
        <v>1076000</v>
      </c>
      <c r="M42" s="501">
        <f t="shared" si="2"/>
        <v>523996</v>
      </c>
      <c r="N42" s="110">
        <f t="shared" si="3"/>
        <v>41384.615384615383</v>
      </c>
      <c r="O42" s="110">
        <f t="shared" si="4"/>
        <v>1986461.5384615385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405</v>
      </c>
      <c r="L43" s="112">
        <v>501900</v>
      </c>
      <c r="M43" s="501">
        <f t="shared" si="2"/>
        <v>366500</v>
      </c>
      <c r="N43" s="110">
        <f t="shared" si="3"/>
        <v>19303.846153846152</v>
      </c>
      <c r="O43" s="110">
        <f t="shared" si="4"/>
        <v>926584.61538461526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7</v>
      </c>
      <c r="L44" s="123">
        <v>6800</v>
      </c>
      <c r="M44" s="501">
        <f t="shared" si="2"/>
        <v>13100</v>
      </c>
      <c r="N44" s="110">
        <f t="shared" si="3"/>
        <v>971.42857142857144</v>
      </c>
      <c r="O44" s="110">
        <f>N44*24</f>
        <v>23314.285714285714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407</v>
      </c>
      <c r="L45" s="123">
        <v>288500</v>
      </c>
      <c r="M45" s="501">
        <f t="shared" si="2"/>
        <v>70300</v>
      </c>
      <c r="N45" s="110">
        <f t="shared" si="3"/>
        <v>13113.636363636364</v>
      </c>
      <c r="O45" s="110">
        <f t="shared" si="4"/>
        <v>629454.54545454541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408</v>
      </c>
      <c r="L46" s="123">
        <v>37500</v>
      </c>
      <c r="M46" s="501">
        <f t="shared" si="2"/>
        <v>29854.070000000007</v>
      </c>
      <c r="N46" s="110">
        <f t="shared" si="3"/>
        <v>2083.3333333333335</v>
      </c>
      <c r="O46" s="110">
        <f t="shared" si="4"/>
        <v>100000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500</v>
      </c>
      <c r="L47" s="112">
        <v>14500</v>
      </c>
      <c r="M47" s="501">
        <f t="shared" si="2"/>
        <v>52614</v>
      </c>
      <c r="N47" s="110">
        <f t="shared" si="3"/>
        <v>763.15789473684208</v>
      </c>
      <c r="O47" s="110">
        <f t="shared" si="4"/>
        <v>36631.57894736842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500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500</v>
      </c>
      <c r="L49" s="112">
        <v>15400</v>
      </c>
      <c r="M49" s="501">
        <f t="shared" si="2"/>
        <v>99872.71</v>
      </c>
      <c r="N49" s="110">
        <f t="shared" si="3"/>
        <v>810.52631578947364</v>
      </c>
      <c r="O49" s="110">
        <f t="shared" si="4"/>
        <v>38905.263157894733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500</v>
      </c>
      <c r="L50" s="112">
        <v>2100</v>
      </c>
      <c r="M50" s="501">
        <f t="shared" si="2"/>
        <v>65040</v>
      </c>
      <c r="N50" s="110">
        <f t="shared" si="3"/>
        <v>110.52631578947368</v>
      </c>
      <c r="O50" s="110">
        <f t="shared" si="4"/>
        <v>5305.2631578947367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495</v>
      </c>
      <c r="L51" s="115">
        <v>7070000</v>
      </c>
      <c r="M51" s="501">
        <f t="shared" si="2"/>
        <v>22930000</v>
      </c>
      <c r="N51" s="110">
        <f t="shared" si="3"/>
        <v>441875</v>
      </c>
      <c r="O51" s="110">
        <f t="shared" si="4"/>
        <v>21210000</v>
      </c>
      <c r="P51" s="669" t="s">
        <v>738</v>
      </c>
      <c r="Q51" s="444"/>
      <c r="R51" s="444"/>
      <c r="S51" s="444"/>
    </row>
    <row r="52" spans="1:22" ht="30" customHeight="1" x14ac:dyDescent="0.25">
      <c r="A52" s="237" t="s">
        <v>384</v>
      </c>
      <c r="B52" s="25"/>
      <c r="C52" s="25"/>
      <c r="D52" s="68" t="s">
        <v>30</v>
      </c>
      <c r="E52" s="69" t="s">
        <v>181</v>
      </c>
      <c r="F52" s="25">
        <v>42664</v>
      </c>
      <c r="G52" s="25">
        <v>44125</v>
      </c>
      <c r="H52" s="24" t="s">
        <v>4</v>
      </c>
      <c r="I52" s="26">
        <v>91949</v>
      </c>
      <c r="J52" s="74">
        <v>42695</v>
      </c>
      <c r="K52" s="75" t="s">
        <v>497</v>
      </c>
      <c r="L52" s="123">
        <v>28000</v>
      </c>
      <c r="M52" s="501">
        <f t="shared" si="2"/>
        <v>63949</v>
      </c>
      <c r="N52" s="110">
        <f t="shared" si="3"/>
        <v>2153.8461538461538</v>
      </c>
      <c r="O52" s="110">
        <f t="shared" si="4"/>
        <v>103384.61538461538</v>
      </c>
      <c r="P52" s="789"/>
      <c r="Q52" s="444"/>
      <c r="R52" s="444"/>
      <c r="S52" s="444"/>
    </row>
    <row r="53" spans="1:22" ht="30" customHeight="1" x14ac:dyDescent="0.25">
      <c r="A53" s="237" t="s">
        <v>389</v>
      </c>
      <c r="B53" s="95"/>
      <c r="C53" s="95"/>
      <c r="D53" s="68" t="s">
        <v>60</v>
      </c>
      <c r="E53" s="69" t="s">
        <v>113</v>
      </c>
      <c r="F53" s="25">
        <v>41883</v>
      </c>
      <c r="G53" s="24"/>
      <c r="H53" s="24"/>
      <c r="I53" s="26" t="s">
        <v>61</v>
      </c>
      <c r="J53" s="25">
        <v>41913</v>
      </c>
      <c r="K53" s="237" t="s">
        <v>401</v>
      </c>
      <c r="L53" s="361"/>
      <c r="M53" s="361"/>
      <c r="N53" s="361"/>
      <c r="O53" s="361"/>
    </row>
    <row r="54" spans="1:22" ht="30" customHeight="1" x14ac:dyDescent="0.25">
      <c r="A54" s="64" t="s">
        <v>365</v>
      </c>
      <c r="B54" s="375"/>
      <c r="C54" s="375"/>
      <c r="D54" s="326" t="s">
        <v>328</v>
      </c>
      <c r="E54" s="504" t="s">
        <v>428</v>
      </c>
      <c r="F54" s="74">
        <v>42767</v>
      </c>
      <c r="G54" s="74">
        <v>43100</v>
      </c>
      <c r="H54" s="326" t="s">
        <v>522</v>
      </c>
      <c r="I54" s="505">
        <v>157000</v>
      </c>
      <c r="J54" s="74">
        <v>42826</v>
      </c>
      <c r="K54" s="326">
        <v>8</v>
      </c>
      <c r="L54" s="549">
        <v>194100</v>
      </c>
      <c r="M54" s="111">
        <f t="shared" si="2"/>
        <v>-37100</v>
      </c>
      <c r="N54" s="110">
        <f t="shared" si="3"/>
        <v>24262.5</v>
      </c>
      <c r="O54" s="110">
        <f>N54*10</f>
        <v>242625</v>
      </c>
      <c r="P54" s="668" t="s">
        <v>657</v>
      </c>
      <c r="Q54" s="648"/>
      <c r="R54" s="648"/>
      <c r="S54" s="648"/>
      <c r="T54" s="648"/>
      <c r="U54" s="648"/>
    </row>
    <row r="55" spans="1:22" ht="30" customHeight="1" x14ac:dyDescent="0.25">
      <c r="A55" s="2">
        <v>116554</v>
      </c>
      <c r="B55" s="1"/>
      <c r="C55" s="1"/>
      <c r="D55" s="266" t="s">
        <v>433</v>
      </c>
      <c r="E55" s="327" t="s">
        <v>434</v>
      </c>
      <c r="F55" s="3">
        <v>42767</v>
      </c>
      <c r="G55" s="3">
        <v>43132</v>
      </c>
      <c r="H55" s="2" t="s">
        <v>32</v>
      </c>
      <c r="I55" s="221">
        <v>14000</v>
      </c>
      <c r="J55" s="3">
        <v>42795</v>
      </c>
      <c r="K55" s="2">
        <v>8</v>
      </c>
      <c r="L55" s="410">
        <v>9200</v>
      </c>
      <c r="M55" s="501">
        <f t="shared" si="2"/>
        <v>4800</v>
      </c>
      <c r="N55" s="110">
        <f t="shared" si="3"/>
        <v>1150</v>
      </c>
      <c r="O55" s="120">
        <f>N55*12</f>
        <v>13800</v>
      </c>
    </row>
    <row r="56" spans="1:22" ht="30" customHeight="1" x14ac:dyDescent="0.25">
      <c r="A56" s="2">
        <v>100406</v>
      </c>
      <c r="B56" s="1"/>
      <c r="C56" s="1"/>
      <c r="D56" s="2" t="s">
        <v>577</v>
      </c>
      <c r="E56" s="2" t="s">
        <v>578</v>
      </c>
      <c r="F56" s="3">
        <v>42804</v>
      </c>
      <c r="G56" s="3">
        <v>43169</v>
      </c>
      <c r="H56" s="2" t="s">
        <v>32</v>
      </c>
      <c r="I56" s="15">
        <v>99000</v>
      </c>
      <c r="J56" s="3">
        <v>42835</v>
      </c>
      <c r="K56" s="2">
        <v>8</v>
      </c>
      <c r="L56" s="409">
        <v>56500</v>
      </c>
      <c r="M56" s="501">
        <f t="shared" si="2"/>
        <v>42500</v>
      </c>
      <c r="N56" s="110">
        <f t="shared" si="3"/>
        <v>7062.5</v>
      </c>
      <c r="O56" s="120">
        <f>N56*12</f>
        <v>84750</v>
      </c>
    </row>
    <row r="57" spans="1:22" ht="30" customHeight="1" x14ac:dyDescent="0.25">
      <c r="A57" s="237">
        <v>118099</v>
      </c>
      <c r="B57" s="25"/>
      <c r="C57" s="25"/>
      <c r="D57" s="68" t="s">
        <v>516</v>
      </c>
      <c r="E57" s="68" t="s">
        <v>523</v>
      </c>
      <c r="F57" s="25">
        <v>42865</v>
      </c>
      <c r="G57" s="25">
        <v>43247</v>
      </c>
      <c r="H57" s="24" t="s">
        <v>32</v>
      </c>
      <c r="I57" s="26">
        <v>19592</v>
      </c>
      <c r="J57" s="25">
        <v>42896</v>
      </c>
      <c r="K57" s="24"/>
      <c r="L57" s="511">
        <v>19592</v>
      </c>
      <c r="M57" s="361"/>
      <c r="N57" s="361"/>
      <c r="O57" s="361"/>
    </row>
    <row r="58" spans="1:22" ht="30" customHeight="1" x14ac:dyDescent="0.25">
      <c r="A58" s="2">
        <v>118715</v>
      </c>
      <c r="B58" s="1"/>
      <c r="C58" s="1"/>
      <c r="D58" s="2" t="s">
        <v>188</v>
      </c>
      <c r="E58" s="2" t="s">
        <v>562</v>
      </c>
      <c r="F58" s="3">
        <v>42878</v>
      </c>
      <c r="G58" s="3">
        <v>43243</v>
      </c>
      <c r="H58" s="2" t="s">
        <v>32</v>
      </c>
      <c r="I58" s="550">
        <v>64195</v>
      </c>
      <c r="J58" s="3">
        <v>42909</v>
      </c>
      <c r="K58" s="2">
        <v>5</v>
      </c>
      <c r="L58" s="410">
        <v>42700</v>
      </c>
      <c r="M58" s="501">
        <f>I58-L58</f>
        <v>21495</v>
      </c>
      <c r="N58" s="110">
        <f>L58/K58</f>
        <v>8540</v>
      </c>
      <c r="O58" s="110">
        <f>N58*12</f>
        <v>102480</v>
      </c>
    </row>
    <row r="59" spans="1:22" ht="30" x14ac:dyDescent="0.25">
      <c r="A59" s="2">
        <v>105924</v>
      </c>
      <c r="B59" s="1"/>
      <c r="C59" s="1"/>
      <c r="D59" s="266" t="s">
        <v>576</v>
      </c>
      <c r="E59" s="266" t="s">
        <v>579</v>
      </c>
      <c r="F59" s="3">
        <v>42936</v>
      </c>
      <c r="G59" s="3">
        <v>43301</v>
      </c>
      <c r="H59" s="2" t="s">
        <v>32</v>
      </c>
      <c r="I59" s="550">
        <v>40500</v>
      </c>
      <c r="J59" s="3">
        <v>42967</v>
      </c>
      <c r="K59" s="2">
        <v>4</v>
      </c>
      <c r="L59" s="410">
        <v>17500</v>
      </c>
      <c r="M59" s="501">
        <f>I59-L59</f>
        <v>23000</v>
      </c>
      <c r="N59" s="110">
        <f>L59/K59</f>
        <v>4375</v>
      </c>
      <c r="O59" s="110">
        <f>N59*12</f>
        <v>52500</v>
      </c>
    </row>
    <row r="60" spans="1:22" ht="30" customHeight="1" x14ac:dyDescent="0.25">
      <c r="A60" s="2">
        <v>115483</v>
      </c>
      <c r="B60" s="1"/>
      <c r="C60" s="1"/>
      <c r="D60" s="2" t="s">
        <v>580</v>
      </c>
      <c r="E60" s="266" t="s">
        <v>581</v>
      </c>
      <c r="F60" s="3">
        <v>42930</v>
      </c>
      <c r="G60" s="3">
        <v>43295</v>
      </c>
      <c r="H60" s="2" t="s">
        <v>32</v>
      </c>
      <c r="I60" s="550">
        <v>62000</v>
      </c>
      <c r="J60" s="3">
        <v>42961</v>
      </c>
      <c r="K60" s="2">
        <v>4</v>
      </c>
      <c r="L60" s="410">
        <v>55600</v>
      </c>
      <c r="M60" s="501">
        <f>I60-L60</f>
        <v>6400</v>
      </c>
      <c r="N60" s="110">
        <f>L60/K60</f>
        <v>13900</v>
      </c>
      <c r="O60" s="110">
        <f>N60*12</f>
        <v>166800</v>
      </c>
    </row>
    <row r="61" spans="1:22" s="777" customFormat="1" ht="30" x14ac:dyDescent="0.25">
      <c r="A61" s="774">
        <v>104554</v>
      </c>
      <c r="B61" s="775"/>
      <c r="C61" s="775"/>
      <c r="D61" s="776" t="s">
        <v>24</v>
      </c>
      <c r="E61" s="776" t="s">
        <v>731</v>
      </c>
      <c r="F61" s="554">
        <v>42738</v>
      </c>
      <c r="G61" s="554">
        <v>44199</v>
      </c>
      <c r="H61" s="774" t="s">
        <v>4</v>
      </c>
      <c r="I61" s="550">
        <v>576000</v>
      </c>
      <c r="J61" s="554">
        <v>42769</v>
      </c>
      <c r="K61" s="619">
        <v>10</v>
      </c>
      <c r="L61" s="775">
        <v>65500</v>
      </c>
      <c r="M61" s="501">
        <f t="shared" ref="M61" si="5">I61-L61</f>
        <v>510500</v>
      </c>
      <c r="N61" s="110">
        <f t="shared" ref="N61" si="6">L61/K61</f>
        <v>6550</v>
      </c>
      <c r="O61" s="110">
        <f>N61*48</f>
        <v>314400</v>
      </c>
      <c r="P61" s="668" t="s">
        <v>732</v>
      </c>
    </row>
    <row r="62" spans="1:22" ht="30" customHeight="1" x14ac:dyDescent="0.25">
      <c r="A62" s="2">
        <v>124338</v>
      </c>
      <c r="B62" s="1"/>
      <c r="C62" s="1"/>
      <c r="D62" s="553" t="s">
        <v>582</v>
      </c>
      <c r="E62" s="266" t="s">
        <v>583</v>
      </c>
      <c r="F62" s="3">
        <v>42989</v>
      </c>
      <c r="G62" s="3">
        <v>44450</v>
      </c>
      <c r="H62" s="2" t="s">
        <v>4</v>
      </c>
      <c r="I62" s="550">
        <v>48800</v>
      </c>
      <c r="J62" s="407">
        <v>43019</v>
      </c>
      <c r="K62" s="2">
        <v>1</v>
      </c>
      <c r="L62" s="410">
        <v>2500</v>
      </c>
      <c r="M62" s="501">
        <f>I62-L62</f>
        <v>46300</v>
      </c>
      <c r="N62" s="110">
        <f>L62/K62</f>
        <v>2500</v>
      </c>
      <c r="O62" s="110">
        <f>N62*48</f>
        <v>120000</v>
      </c>
    </row>
    <row r="63" spans="1:22" ht="30" customHeight="1" x14ac:dyDescent="0.25">
      <c r="A63" s="2">
        <v>124338</v>
      </c>
      <c r="B63" s="1"/>
      <c r="C63" s="1"/>
      <c r="D63" s="553" t="s">
        <v>582</v>
      </c>
      <c r="E63" s="266" t="s">
        <v>584</v>
      </c>
      <c r="F63" s="554">
        <v>42998</v>
      </c>
      <c r="G63" s="3">
        <v>44459</v>
      </c>
      <c r="H63" s="2" t="s">
        <v>4</v>
      </c>
      <c r="I63" s="550">
        <v>49300</v>
      </c>
      <c r="J63" s="407">
        <v>43028</v>
      </c>
      <c r="K63" s="2">
        <v>1</v>
      </c>
      <c r="L63" s="410">
        <v>7750</v>
      </c>
      <c r="M63" s="501">
        <f>I63-L63</f>
        <v>41550</v>
      </c>
      <c r="N63" s="110">
        <f>L63/K63</f>
        <v>7750</v>
      </c>
      <c r="O63" s="110">
        <f>N63*48</f>
        <v>372000</v>
      </c>
    </row>
    <row r="88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9"/>
  <dimension ref="A1:V88"/>
  <sheetViews>
    <sheetView workbookViewId="0">
      <pane ySplit="8" topLeftCell="A48" activePane="bottomLeft" state="frozen"/>
      <selection activeCell="H5" sqref="H5"/>
      <selection pane="bottomLeft" activeCell="L52" sqref="L52"/>
    </sheetView>
  </sheetViews>
  <sheetFormatPr defaultColWidth="9.140625" defaultRowHeight="15" x14ac:dyDescent="0.25"/>
  <cols>
    <col min="1" max="1" width="10.28515625" style="559" customWidth="1"/>
    <col min="2" max="2" width="9.42578125" style="559" customWidth="1"/>
    <col min="3" max="3" width="10.28515625" style="559" customWidth="1"/>
    <col min="4" max="4" width="22.28515625" style="559" customWidth="1"/>
    <col min="5" max="5" width="15" style="559" customWidth="1"/>
    <col min="6" max="6" width="10.5703125" style="559" customWidth="1"/>
    <col min="7" max="7" width="10.7109375" style="559" customWidth="1"/>
    <col min="8" max="8" width="12.7109375" style="559" customWidth="1"/>
    <col min="9" max="9" width="17.5703125" style="559" customWidth="1"/>
    <col min="10" max="10" width="10.140625" style="559" customWidth="1"/>
    <col min="11" max="11" width="9.7109375" style="559" customWidth="1"/>
    <col min="12" max="12" width="11.28515625" style="559" customWidth="1"/>
    <col min="13" max="13" width="12.5703125" style="559" customWidth="1"/>
    <col min="14" max="15" width="11.85546875" style="559" customWidth="1"/>
    <col min="16" max="16" width="33.42578125" style="668" customWidth="1"/>
    <col min="17" max="17" width="13.42578125" style="559" customWidth="1"/>
    <col min="18" max="16384" width="9.140625" style="559"/>
  </cols>
  <sheetData>
    <row r="1" spans="1:22" ht="20.100000000000001" customHeight="1" x14ac:dyDescent="0.25">
      <c r="A1" s="559" t="s">
        <v>549</v>
      </c>
    </row>
    <row r="2" spans="1:22" ht="20.100000000000001" customHeight="1" x14ac:dyDescent="0.25">
      <c r="A2" s="880" t="s">
        <v>198</v>
      </c>
      <c r="B2" s="880"/>
      <c r="C2" s="555"/>
    </row>
    <row r="3" spans="1:22" ht="20.100000000000001" customHeight="1" x14ac:dyDescent="0.25">
      <c r="A3" s="881" t="s">
        <v>197</v>
      </c>
      <c r="B3" s="881"/>
      <c r="C3" s="556"/>
    </row>
    <row r="4" spans="1:22" ht="20.100000000000001" customHeight="1" x14ac:dyDescent="0.25">
      <c r="A4" s="882" t="s">
        <v>199</v>
      </c>
      <c r="B4" s="882"/>
      <c r="C4" s="557"/>
    </row>
    <row r="5" spans="1:22" ht="20.100000000000001" customHeight="1" x14ac:dyDescent="0.25">
      <c r="A5" s="883" t="s">
        <v>200</v>
      </c>
      <c r="B5" s="883"/>
      <c r="C5" s="558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596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560" t="s">
        <v>594</v>
      </c>
      <c r="L8" s="65" t="s">
        <v>122</v>
      </c>
      <c r="M8" s="879"/>
      <c r="N8" s="879"/>
      <c r="O8" s="867"/>
      <c r="V8" s="559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589</v>
      </c>
      <c r="L16" s="112">
        <v>1522000</v>
      </c>
      <c r="M16" s="111">
        <f>I16-L16</f>
        <v>-936360.08</v>
      </c>
      <c r="N16" s="110">
        <f>L16/K16</f>
        <v>28185.185185185186</v>
      </c>
      <c r="O16" s="110">
        <f>N16*48</f>
        <v>1352888.888888889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589</v>
      </c>
      <c r="L17" s="112">
        <v>1404000</v>
      </c>
      <c r="M17" s="501">
        <f t="shared" ref="M17:M56" si="0">I17-L17</f>
        <v>477122.43999999994</v>
      </c>
      <c r="N17" s="110">
        <f t="shared" ref="N17:N35" si="1">L17/K17</f>
        <v>26000</v>
      </c>
      <c r="O17" s="110">
        <f>N17*48</f>
        <v>1248000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589</v>
      </c>
      <c r="L18" s="112">
        <v>7700</v>
      </c>
      <c r="M18" s="111">
        <f t="shared" si="0"/>
        <v>-1120</v>
      </c>
      <c r="N18" s="110">
        <f t="shared" si="1"/>
        <v>142.59259259259258</v>
      </c>
      <c r="O18" s="110">
        <f>N18*12</f>
        <v>1711.1111111111109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408</v>
      </c>
      <c r="L19" s="112">
        <v>8350</v>
      </c>
      <c r="M19" s="111">
        <f t="shared" si="0"/>
        <v>-3450</v>
      </c>
      <c r="N19" s="110">
        <f t="shared" si="1"/>
        <v>463.88888888888891</v>
      </c>
      <c r="O19" s="110">
        <f>N19*12</f>
        <v>5566.666666666667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408</v>
      </c>
      <c r="L20" s="112">
        <v>22300</v>
      </c>
      <c r="M20" s="501">
        <f t="shared" si="0"/>
        <v>7000</v>
      </c>
      <c r="N20" s="110">
        <f t="shared" si="1"/>
        <v>1238.8888888888889</v>
      </c>
      <c r="O20" s="110">
        <f>N20*12</f>
        <v>14866.666666666668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587</v>
      </c>
      <c r="L21" s="112">
        <v>166300</v>
      </c>
      <c r="M21" s="501">
        <f t="shared" si="0"/>
        <v>47372</v>
      </c>
      <c r="N21" s="110">
        <f t="shared" si="1"/>
        <v>3198.0769230769229</v>
      </c>
      <c r="O21" s="110">
        <f>N21*48</f>
        <v>153507.69230769231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50</v>
      </c>
      <c r="L22" s="123">
        <v>190000</v>
      </c>
      <c r="M22" s="501">
        <f t="shared" si="0"/>
        <v>82969.599999999977</v>
      </c>
      <c r="N22" s="110">
        <f t="shared" si="1"/>
        <v>3800</v>
      </c>
      <c r="O22" s="110">
        <f>N22*48</f>
        <v>182400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50</v>
      </c>
      <c r="L23" s="123">
        <v>315300</v>
      </c>
      <c r="M23" s="501">
        <f t="shared" si="0"/>
        <v>11470</v>
      </c>
      <c r="N23" s="110">
        <f t="shared" si="1"/>
        <v>6306</v>
      </c>
      <c r="O23" s="110">
        <f>N23*48</f>
        <v>302688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518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81</v>
      </c>
      <c r="L25" s="112">
        <v>22000</v>
      </c>
      <c r="M25" s="111">
        <f t="shared" si="0"/>
        <v>-2001</v>
      </c>
      <c r="N25" s="110">
        <f t="shared" si="1"/>
        <v>956.52173913043475</v>
      </c>
      <c r="O25" s="110">
        <f>N25*24</f>
        <v>22956.521739130432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83</v>
      </c>
      <c r="L26" s="123">
        <v>1423000</v>
      </c>
      <c r="M26" s="111">
        <f t="shared" si="0"/>
        <v>-481000</v>
      </c>
      <c r="N26" s="110">
        <f t="shared" si="1"/>
        <v>31622.222222222223</v>
      </c>
      <c r="O26" s="110">
        <f>N26*48</f>
        <v>1517866.6666666667</v>
      </c>
      <c r="P26" s="668" t="s">
        <v>547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397</v>
      </c>
      <c r="L27" s="371">
        <v>3404000</v>
      </c>
      <c r="M27" s="501">
        <f t="shared" si="0"/>
        <v>517858.31999999983</v>
      </c>
      <c r="N27" s="110">
        <f t="shared" si="1"/>
        <v>77363.636363636368</v>
      </c>
      <c r="O27" s="110">
        <f>N27*48</f>
        <v>3713454.5454545459</v>
      </c>
      <c r="P27" s="793" t="s">
        <v>547</v>
      </c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500</v>
      </c>
      <c r="L28" s="112">
        <v>13100</v>
      </c>
      <c r="M28" s="501">
        <f t="shared" si="0"/>
        <v>6800</v>
      </c>
      <c r="N28" s="110">
        <f t="shared" si="1"/>
        <v>689.47368421052636</v>
      </c>
      <c r="O28" s="110">
        <f>N28*48</f>
        <v>33094.736842105267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76</v>
      </c>
      <c r="L29" s="112">
        <v>15000</v>
      </c>
      <c r="M29" s="501">
        <f t="shared" si="0"/>
        <v>4990</v>
      </c>
      <c r="N29" s="110">
        <f t="shared" si="1"/>
        <v>750</v>
      </c>
      <c r="O29" s="110">
        <f>N29*24</f>
        <v>18000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76</v>
      </c>
      <c r="L30" s="112">
        <v>630</v>
      </c>
      <c r="M30" s="501">
        <f t="shared" si="0"/>
        <v>2870</v>
      </c>
      <c r="N30" s="110">
        <f t="shared" si="1"/>
        <v>31.5</v>
      </c>
      <c r="O30" s="110">
        <f>N30*24</f>
        <v>756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398</v>
      </c>
      <c r="L31" s="123">
        <v>575000</v>
      </c>
      <c r="M31" s="111">
        <f t="shared" si="0"/>
        <v>-55704</v>
      </c>
      <c r="N31" s="110">
        <f t="shared" si="1"/>
        <v>13690.476190476191</v>
      </c>
      <c r="O31" s="110">
        <f>N31*48</f>
        <v>657142.85714285716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86</v>
      </c>
      <c r="L32" s="371">
        <v>33700</v>
      </c>
      <c r="M32" s="111">
        <f t="shared" si="0"/>
        <v>-13800</v>
      </c>
      <c r="N32" s="110">
        <f t="shared" si="1"/>
        <v>1162.0689655172414</v>
      </c>
      <c r="O32" s="110">
        <f>N32*24</f>
        <v>27889.655172413793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85</v>
      </c>
      <c r="L33" s="123">
        <v>276600</v>
      </c>
      <c r="M33" s="111">
        <f t="shared" si="0"/>
        <v>-28100</v>
      </c>
      <c r="N33" s="110">
        <f t="shared" si="1"/>
        <v>7092.3076923076924</v>
      </c>
      <c r="O33" s="110">
        <f>N33*48</f>
        <v>340430.76923076925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402</v>
      </c>
      <c r="L34" s="112">
        <v>0</v>
      </c>
      <c r="M34" s="501">
        <f t="shared" si="0"/>
        <v>8550</v>
      </c>
      <c r="N34" s="110">
        <f t="shared" si="1"/>
        <v>0</v>
      </c>
      <c r="O34" s="110">
        <f>N34*48</f>
        <v>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402</v>
      </c>
      <c r="L35" s="112">
        <v>14900</v>
      </c>
      <c r="M35" s="501">
        <f t="shared" si="0"/>
        <v>15100</v>
      </c>
      <c r="N35" s="110">
        <f t="shared" si="1"/>
        <v>438.23529411764707</v>
      </c>
      <c r="O35" s="110">
        <f>N35*48</f>
        <v>21035.294117647059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402</v>
      </c>
      <c r="L36" s="112"/>
      <c r="M36" s="501"/>
      <c r="N36" s="110"/>
      <c r="O36" s="110"/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498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67</v>
      </c>
      <c r="L38" s="112">
        <v>399200</v>
      </c>
      <c r="M38" s="501">
        <f t="shared" si="0"/>
        <v>20796</v>
      </c>
      <c r="N38" s="110">
        <f t="shared" ref="N38:N56" si="2">L38/K38</f>
        <v>13306.666666666666</v>
      </c>
      <c r="O38" s="110">
        <f t="shared" ref="O38:O47" si="3">N38*48</f>
        <v>638720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86</v>
      </c>
      <c r="L39" s="112">
        <v>13100</v>
      </c>
      <c r="M39" s="501">
        <f t="shared" si="0"/>
        <v>6700</v>
      </c>
      <c r="N39" s="110">
        <f t="shared" si="2"/>
        <v>451.72413793103448</v>
      </c>
      <c r="O39" s="110">
        <f t="shared" si="3"/>
        <v>21682.758620689656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405</v>
      </c>
      <c r="L40" s="112">
        <v>145600</v>
      </c>
      <c r="M40" s="501">
        <f t="shared" si="0"/>
        <v>136400</v>
      </c>
      <c r="N40" s="110">
        <f t="shared" si="2"/>
        <v>5600</v>
      </c>
      <c r="O40" s="110">
        <f t="shared" si="3"/>
        <v>268800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405</v>
      </c>
      <c r="L41" s="112">
        <v>41000</v>
      </c>
      <c r="M41" s="501">
        <f t="shared" si="0"/>
        <v>12600</v>
      </c>
      <c r="N41" s="110">
        <f t="shared" si="2"/>
        <v>1576.9230769230769</v>
      </c>
      <c r="O41" s="110">
        <f t="shared" si="3"/>
        <v>75692.307692307688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405</v>
      </c>
      <c r="L42" s="112">
        <v>1113000</v>
      </c>
      <c r="M42" s="501">
        <f t="shared" si="0"/>
        <v>486996</v>
      </c>
      <c r="N42" s="110">
        <f t="shared" si="2"/>
        <v>42807.692307692305</v>
      </c>
      <c r="O42" s="110">
        <f t="shared" si="3"/>
        <v>2054769.2307692305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405</v>
      </c>
      <c r="L43" s="112">
        <v>501900</v>
      </c>
      <c r="M43" s="501">
        <f t="shared" si="0"/>
        <v>366500</v>
      </c>
      <c r="N43" s="110">
        <f t="shared" si="2"/>
        <v>19303.846153846152</v>
      </c>
      <c r="O43" s="110">
        <f t="shared" si="3"/>
        <v>926584.61538461526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7</v>
      </c>
      <c r="L44" s="123">
        <v>6800</v>
      </c>
      <c r="M44" s="501">
        <f t="shared" si="0"/>
        <v>13100</v>
      </c>
      <c r="N44" s="110">
        <f t="shared" si="2"/>
        <v>971.42857142857144</v>
      </c>
      <c r="O44" s="110">
        <f>N44*24</f>
        <v>23314.285714285714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407</v>
      </c>
      <c r="L45" s="123">
        <v>300500</v>
      </c>
      <c r="M45" s="501">
        <f t="shared" si="0"/>
        <v>58300</v>
      </c>
      <c r="N45" s="110">
        <f t="shared" si="2"/>
        <v>13659.09090909091</v>
      </c>
      <c r="O45" s="110">
        <f t="shared" si="3"/>
        <v>655636.36363636365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408</v>
      </c>
      <c r="L46" s="123">
        <v>37500</v>
      </c>
      <c r="M46" s="501">
        <f t="shared" si="0"/>
        <v>29854.070000000007</v>
      </c>
      <c r="N46" s="110">
        <f t="shared" si="2"/>
        <v>2083.3333333333335</v>
      </c>
      <c r="O46" s="110">
        <f t="shared" si="3"/>
        <v>100000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500</v>
      </c>
      <c r="L47" s="112">
        <v>14400</v>
      </c>
      <c r="M47" s="501">
        <f t="shared" si="0"/>
        <v>52714</v>
      </c>
      <c r="N47" s="110">
        <f t="shared" si="2"/>
        <v>757.89473684210532</v>
      </c>
      <c r="O47" s="110">
        <f t="shared" si="3"/>
        <v>36378.947368421053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500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500</v>
      </c>
      <c r="L49" s="112">
        <v>23300</v>
      </c>
      <c r="M49" s="501">
        <f t="shared" si="0"/>
        <v>91972.71</v>
      </c>
      <c r="N49" s="110">
        <f t="shared" si="2"/>
        <v>1226.3157894736842</v>
      </c>
      <c r="O49" s="110">
        <f>N49*48</f>
        <v>58863.15789473684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500</v>
      </c>
      <c r="L50" s="112">
        <v>2100</v>
      </c>
      <c r="M50" s="501">
        <f t="shared" si="0"/>
        <v>65040</v>
      </c>
      <c r="N50" s="110">
        <f t="shared" si="2"/>
        <v>110.52631578947368</v>
      </c>
      <c r="O50" s="110">
        <f>N50*48</f>
        <v>5305.2631578947367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495</v>
      </c>
      <c r="L51" s="115">
        <v>7342500</v>
      </c>
      <c r="M51" s="501">
        <f t="shared" si="0"/>
        <v>22657500</v>
      </c>
      <c r="N51" s="110">
        <f t="shared" si="2"/>
        <v>458906.25</v>
      </c>
      <c r="O51" s="110">
        <f>N51*48</f>
        <v>22027500</v>
      </c>
      <c r="P51" s="669" t="s">
        <v>738</v>
      </c>
      <c r="Q51" s="444"/>
      <c r="R51" s="444"/>
      <c r="S51" s="444"/>
    </row>
    <row r="52" spans="1:22" ht="30" customHeight="1" x14ac:dyDescent="0.25">
      <c r="A52" s="237" t="s">
        <v>384</v>
      </c>
      <c r="B52" s="25"/>
      <c r="C52" s="25"/>
      <c r="D52" s="68" t="s">
        <v>30</v>
      </c>
      <c r="E52" s="69" t="s">
        <v>181</v>
      </c>
      <c r="F52" s="25">
        <v>42664</v>
      </c>
      <c r="G52" s="25">
        <v>44125</v>
      </c>
      <c r="H52" s="24" t="s">
        <v>4</v>
      </c>
      <c r="I52" s="26">
        <v>91949</v>
      </c>
      <c r="J52" s="74">
        <v>42695</v>
      </c>
      <c r="K52" s="75" t="s">
        <v>497</v>
      </c>
      <c r="L52" s="123">
        <v>28000</v>
      </c>
      <c r="M52" s="501">
        <f t="shared" si="0"/>
        <v>63949</v>
      </c>
      <c r="N52" s="110">
        <f t="shared" si="2"/>
        <v>2153.8461538461538</v>
      </c>
      <c r="O52" s="110">
        <f>N52*48</f>
        <v>103384.61538461538</v>
      </c>
      <c r="P52" s="789"/>
      <c r="Q52" s="444"/>
      <c r="R52" s="444"/>
      <c r="S52" s="444"/>
    </row>
    <row r="53" spans="1:22" ht="30" customHeight="1" x14ac:dyDescent="0.25">
      <c r="A53" s="237" t="s">
        <v>389</v>
      </c>
      <c r="B53" s="95"/>
      <c r="C53" s="95"/>
      <c r="D53" s="68" t="s">
        <v>60</v>
      </c>
      <c r="E53" s="69" t="s">
        <v>113</v>
      </c>
      <c r="F53" s="25">
        <v>41883</v>
      </c>
      <c r="G53" s="24"/>
      <c r="H53" s="24"/>
      <c r="I53" s="26" t="s">
        <v>61</v>
      </c>
      <c r="J53" s="25">
        <v>41913</v>
      </c>
      <c r="K53" s="237" t="s">
        <v>401</v>
      </c>
      <c r="L53" s="361"/>
      <c r="M53" s="361"/>
      <c r="N53" s="361"/>
      <c r="O53" s="361"/>
    </row>
    <row r="54" spans="1:22" ht="30" customHeight="1" x14ac:dyDescent="0.25">
      <c r="A54" s="64" t="s">
        <v>365</v>
      </c>
      <c r="B54" s="375"/>
      <c r="C54" s="375"/>
      <c r="D54" s="326" t="s">
        <v>328</v>
      </c>
      <c r="E54" s="504" t="s">
        <v>428</v>
      </c>
      <c r="F54" s="74">
        <v>42767</v>
      </c>
      <c r="G54" s="74">
        <v>43100</v>
      </c>
      <c r="H54" s="326" t="s">
        <v>522</v>
      </c>
      <c r="I54" s="505">
        <v>157000</v>
      </c>
      <c r="J54" s="74">
        <v>42826</v>
      </c>
      <c r="K54" s="326">
        <v>8</v>
      </c>
      <c r="L54" s="549">
        <v>197000</v>
      </c>
      <c r="M54" s="111">
        <f t="shared" si="0"/>
        <v>-40000</v>
      </c>
      <c r="N54" s="110">
        <f t="shared" si="2"/>
        <v>24625</v>
      </c>
      <c r="O54" s="110">
        <f>N54*10</f>
        <v>246250</v>
      </c>
      <c r="P54" s="668" t="s">
        <v>657</v>
      </c>
      <c r="Q54" s="648"/>
      <c r="R54" s="648"/>
      <c r="S54" s="648"/>
      <c r="T54" s="648"/>
      <c r="U54" s="648"/>
    </row>
    <row r="55" spans="1:22" ht="30" customHeight="1" x14ac:dyDescent="0.25">
      <c r="A55" s="2">
        <v>116554</v>
      </c>
      <c r="B55" s="1"/>
      <c r="C55" s="1"/>
      <c r="D55" s="266" t="s">
        <v>433</v>
      </c>
      <c r="E55" s="327" t="s">
        <v>434</v>
      </c>
      <c r="F55" s="3">
        <v>42767</v>
      </c>
      <c r="G55" s="3">
        <v>43132</v>
      </c>
      <c r="H55" s="2" t="s">
        <v>32</v>
      </c>
      <c r="I55" s="221">
        <v>14000</v>
      </c>
      <c r="J55" s="3">
        <v>42795</v>
      </c>
      <c r="K55" s="2">
        <v>8</v>
      </c>
      <c r="L55" s="410">
        <v>9200</v>
      </c>
      <c r="M55" s="501">
        <f t="shared" si="0"/>
        <v>4800</v>
      </c>
      <c r="N55" s="110">
        <f t="shared" si="2"/>
        <v>1150</v>
      </c>
      <c r="O55" s="120">
        <f>N55*12</f>
        <v>13800</v>
      </c>
    </row>
    <row r="56" spans="1:22" ht="30" customHeight="1" x14ac:dyDescent="0.25">
      <c r="A56" s="2">
        <v>100406</v>
      </c>
      <c r="B56" s="1"/>
      <c r="C56" s="1"/>
      <c r="D56" s="2" t="s">
        <v>577</v>
      </c>
      <c r="E56" s="2" t="s">
        <v>578</v>
      </c>
      <c r="F56" s="3">
        <v>42804</v>
      </c>
      <c r="G56" s="3">
        <v>43169</v>
      </c>
      <c r="H56" s="2" t="s">
        <v>32</v>
      </c>
      <c r="I56" s="15">
        <v>99000</v>
      </c>
      <c r="J56" s="3">
        <v>42835</v>
      </c>
      <c r="K56" s="2">
        <v>8</v>
      </c>
      <c r="L56" s="409">
        <v>57000</v>
      </c>
      <c r="M56" s="501">
        <f t="shared" si="0"/>
        <v>42000</v>
      </c>
      <c r="N56" s="110">
        <f t="shared" si="2"/>
        <v>7125</v>
      </c>
      <c r="O56" s="120">
        <f>N56*12</f>
        <v>85500</v>
      </c>
    </row>
    <row r="57" spans="1:22" ht="30" customHeight="1" x14ac:dyDescent="0.25">
      <c r="A57" s="237">
        <v>118099</v>
      </c>
      <c r="B57" s="25"/>
      <c r="C57" s="25"/>
      <c r="D57" s="68" t="s">
        <v>516</v>
      </c>
      <c r="E57" s="68" t="s">
        <v>523</v>
      </c>
      <c r="F57" s="25">
        <v>42865</v>
      </c>
      <c r="G57" s="25">
        <v>43247</v>
      </c>
      <c r="H57" s="24" t="s">
        <v>32</v>
      </c>
      <c r="I57" s="26">
        <v>19592</v>
      </c>
      <c r="J57" s="25">
        <v>42896</v>
      </c>
      <c r="K57" s="24"/>
      <c r="L57" s="511">
        <v>19592</v>
      </c>
      <c r="M57" s="361"/>
      <c r="N57" s="361"/>
      <c r="O57" s="361"/>
    </row>
    <row r="58" spans="1:22" ht="30" customHeight="1" x14ac:dyDescent="0.25">
      <c r="A58" s="2">
        <v>118715</v>
      </c>
      <c r="B58" s="1"/>
      <c r="C58" s="1"/>
      <c r="D58" s="2" t="s">
        <v>188</v>
      </c>
      <c r="E58" s="2" t="s">
        <v>562</v>
      </c>
      <c r="F58" s="3">
        <v>42878</v>
      </c>
      <c r="G58" s="3">
        <v>43243</v>
      </c>
      <c r="H58" s="2" t="s">
        <v>32</v>
      </c>
      <c r="I58" s="550">
        <v>64195</v>
      </c>
      <c r="J58" s="3">
        <v>42909</v>
      </c>
      <c r="K58" s="2">
        <v>5</v>
      </c>
      <c r="L58" s="410">
        <v>45300</v>
      </c>
      <c r="M58" s="501">
        <f>I58-L58</f>
        <v>18895</v>
      </c>
      <c r="N58" s="110">
        <f>L58/K58</f>
        <v>9060</v>
      </c>
      <c r="O58" s="110">
        <f>N58*12</f>
        <v>108720</v>
      </c>
    </row>
    <row r="59" spans="1:22" ht="30" x14ac:dyDescent="0.25">
      <c r="A59" s="2">
        <v>105924</v>
      </c>
      <c r="B59" s="1"/>
      <c r="C59" s="1"/>
      <c r="D59" s="266" t="s">
        <v>576</v>
      </c>
      <c r="E59" s="266" t="s">
        <v>579</v>
      </c>
      <c r="F59" s="3">
        <v>42936</v>
      </c>
      <c r="G59" s="3">
        <v>43301</v>
      </c>
      <c r="H59" s="2" t="s">
        <v>32</v>
      </c>
      <c r="I59" s="550">
        <v>40500</v>
      </c>
      <c r="J59" s="3">
        <v>42967</v>
      </c>
      <c r="K59" s="2">
        <v>4</v>
      </c>
      <c r="L59" s="410">
        <v>17500</v>
      </c>
      <c r="M59" s="501">
        <f>I59-L59</f>
        <v>23000</v>
      </c>
      <c r="N59" s="110">
        <f>L59/K59</f>
        <v>4375</v>
      </c>
      <c r="O59" s="110">
        <f>N59*12</f>
        <v>52500</v>
      </c>
    </row>
    <row r="60" spans="1:22" ht="30" customHeight="1" x14ac:dyDescent="0.25">
      <c r="A60" s="2">
        <v>115483</v>
      </c>
      <c r="B60" s="1"/>
      <c r="C60" s="1"/>
      <c r="D60" s="2" t="s">
        <v>580</v>
      </c>
      <c r="E60" s="266" t="s">
        <v>581</v>
      </c>
      <c r="F60" s="3">
        <v>42930</v>
      </c>
      <c r="G60" s="3">
        <v>43295</v>
      </c>
      <c r="H60" s="2" t="s">
        <v>32</v>
      </c>
      <c r="I60" s="550">
        <v>62000</v>
      </c>
      <c r="J60" s="3">
        <v>42961</v>
      </c>
      <c r="K60" s="2">
        <v>4</v>
      </c>
      <c r="L60" s="410">
        <v>62000</v>
      </c>
      <c r="M60" s="501">
        <f>I60-L60</f>
        <v>0</v>
      </c>
      <c r="N60" s="110">
        <f>L60/K60</f>
        <v>15500</v>
      </c>
      <c r="O60" s="110">
        <f>N60*12</f>
        <v>186000</v>
      </c>
    </row>
    <row r="61" spans="1:22" s="777" customFormat="1" ht="30" x14ac:dyDescent="0.25">
      <c r="A61" s="774">
        <v>104554</v>
      </c>
      <c r="B61" s="775"/>
      <c r="C61" s="775"/>
      <c r="D61" s="776" t="s">
        <v>24</v>
      </c>
      <c r="E61" s="776" t="s">
        <v>731</v>
      </c>
      <c r="F61" s="554">
        <v>42738</v>
      </c>
      <c r="G61" s="554">
        <v>44199</v>
      </c>
      <c r="H61" s="774" t="s">
        <v>4</v>
      </c>
      <c r="I61" s="550">
        <v>576000</v>
      </c>
      <c r="J61" s="554">
        <v>42769</v>
      </c>
      <c r="K61" s="619">
        <v>10</v>
      </c>
      <c r="L61" s="775">
        <v>70500</v>
      </c>
      <c r="M61" s="501">
        <f t="shared" ref="M61" si="4">I61-L61</f>
        <v>505500</v>
      </c>
      <c r="N61" s="110">
        <f t="shared" ref="N61" si="5">L61/K61</f>
        <v>7050</v>
      </c>
      <c r="O61" s="110">
        <f>N61*48</f>
        <v>338400</v>
      </c>
      <c r="P61" s="668" t="s">
        <v>732</v>
      </c>
    </row>
    <row r="62" spans="1:22" ht="30" customHeight="1" x14ac:dyDescent="0.25">
      <c r="A62" s="2">
        <v>124338</v>
      </c>
      <c r="B62" s="1"/>
      <c r="C62" s="1"/>
      <c r="D62" s="553" t="s">
        <v>582</v>
      </c>
      <c r="E62" s="266" t="s">
        <v>583</v>
      </c>
      <c r="F62" s="3">
        <v>42989</v>
      </c>
      <c r="G62" s="3">
        <v>44450</v>
      </c>
      <c r="H62" s="2" t="s">
        <v>4</v>
      </c>
      <c r="I62" s="550">
        <v>48800</v>
      </c>
      <c r="J62" s="407">
        <v>43019</v>
      </c>
      <c r="K62" s="2">
        <v>1</v>
      </c>
      <c r="L62" s="410">
        <v>8400</v>
      </c>
      <c r="M62" s="501">
        <f>I62-L62</f>
        <v>40400</v>
      </c>
      <c r="N62" s="110">
        <f>L62/K62</f>
        <v>8400</v>
      </c>
      <c r="O62" s="110">
        <f>N62*48</f>
        <v>403200</v>
      </c>
    </row>
    <row r="63" spans="1:22" ht="30" customHeight="1" x14ac:dyDescent="0.25">
      <c r="A63" s="2">
        <v>124338</v>
      </c>
      <c r="B63" s="1"/>
      <c r="C63" s="1"/>
      <c r="D63" s="553" t="s">
        <v>582</v>
      </c>
      <c r="E63" s="266" t="s">
        <v>584</v>
      </c>
      <c r="F63" s="554">
        <v>42998</v>
      </c>
      <c r="G63" s="3">
        <v>44459</v>
      </c>
      <c r="H63" s="2" t="s">
        <v>4</v>
      </c>
      <c r="I63" s="550">
        <v>49300</v>
      </c>
      <c r="J63" s="407">
        <v>43028</v>
      </c>
      <c r="K63" s="2">
        <v>1</v>
      </c>
      <c r="L63" s="410">
        <v>2100</v>
      </c>
      <c r="M63" s="501">
        <f>I63-L63</f>
        <v>47200</v>
      </c>
      <c r="N63" s="110">
        <f>L63/K63</f>
        <v>2100</v>
      </c>
      <c r="O63" s="110">
        <f>N63*48</f>
        <v>100800</v>
      </c>
    </row>
    <row r="88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0"/>
  <dimension ref="A1:V88"/>
  <sheetViews>
    <sheetView workbookViewId="0">
      <pane ySplit="8" topLeftCell="A45" activePane="bottomLeft" state="frozen"/>
      <selection activeCell="H5" sqref="H5"/>
      <selection pane="bottomLeft" activeCell="L52" sqref="L52"/>
    </sheetView>
  </sheetViews>
  <sheetFormatPr defaultColWidth="9.140625" defaultRowHeight="15" x14ac:dyDescent="0.25"/>
  <cols>
    <col min="1" max="1" width="10.28515625" style="565" customWidth="1"/>
    <col min="2" max="2" width="9.42578125" style="565" customWidth="1"/>
    <col min="3" max="3" width="10.28515625" style="565" customWidth="1"/>
    <col min="4" max="4" width="22.28515625" style="565" customWidth="1"/>
    <col min="5" max="5" width="15" style="565" customWidth="1"/>
    <col min="6" max="6" width="10.5703125" style="565" customWidth="1"/>
    <col min="7" max="7" width="10.7109375" style="565" customWidth="1"/>
    <col min="8" max="8" width="12.7109375" style="565" customWidth="1"/>
    <col min="9" max="9" width="17.5703125" style="565" customWidth="1"/>
    <col min="10" max="10" width="10.140625" style="565" customWidth="1"/>
    <col min="11" max="11" width="9.7109375" style="565" customWidth="1"/>
    <col min="12" max="12" width="11.28515625" style="565" customWidth="1"/>
    <col min="13" max="13" width="12.5703125" style="565" customWidth="1"/>
    <col min="14" max="15" width="11.85546875" style="565" customWidth="1"/>
    <col min="16" max="16" width="35.140625" style="668" customWidth="1"/>
    <col min="17" max="17" width="13.42578125" style="565" customWidth="1"/>
    <col min="18" max="16384" width="9.140625" style="565"/>
  </cols>
  <sheetData>
    <row r="1" spans="1:22" ht="20.100000000000001" customHeight="1" x14ac:dyDescent="0.25">
      <c r="A1" s="565" t="s">
        <v>549</v>
      </c>
    </row>
    <row r="2" spans="1:22" ht="20.100000000000001" customHeight="1" x14ac:dyDescent="0.25">
      <c r="A2" s="880" t="s">
        <v>198</v>
      </c>
      <c r="B2" s="880"/>
      <c r="C2" s="561"/>
    </row>
    <row r="3" spans="1:22" ht="20.100000000000001" customHeight="1" x14ac:dyDescent="0.25">
      <c r="A3" s="881" t="s">
        <v>197</v>
      </c>
      <c r="B3" s="881"/>
      <c r="C3" s="562"/>
    </row>
    <row r="4" spans="1:22" ht="20.100000000000001" customHeight="1" x14ac:dyDescent="0.25">
      <c r="A4" s="882" t="s">
        <v>199</v>
      </c>
      <c r="B4" s="882"/>
      <c r="C4" s="563"/>
    </row>
    <row r="5" spans="1:22" ht="20.100000000000001" customHeight="1" x14ac:dyDescent="0.25">
      <c r="A5" s="883" t="s">
        <v>200</v>
      </c>
      <c r="B5" s="883"/>
      <c r="C5" s="564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604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560" t="s">
        <v>598</v>
      </c>
      <c r="L8" s="65" t="s">
        <v>122</v>
      </c>
      <c r="M8" s="879"/>
      <c r="N8" s="879"/>
      <c r="O8" s="867"/>
      <c r="V8" s="565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597</v>
      </c>
      <c r="L16" s="112">
        <v>1542000</v>
      </c>
      <c r="M16" s="111">
        <f>I16-L16</f>
        <v>-956360.08</v>
      </c>
      <c r="N16" s="110">
        <f>L16/K16</f>
        <v>28036.363636363636</v>
      </c>
      <c r="O16" s="110">
        <f>N16*48</f>
        <v>1345745.4545454546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597</v>
      </c>
      <c r="L17" s="112">
        <v>1411000</v>
      </c>
      <c r="M17" s="501">
        <f t="shared" ref="M17:M56" si="0">I17-L17</f>
        <v>470122.43999999994</v>
      </c>
      <c r="N17" s="110">
        <f t="shared" ref="N17:N35" si="1">L17/K17</f>
        <v>25654.545454545456</v>
      </c>
      <c r="O17" s="110">
        <f>N17*48</f>
        <v>1231418.1818181819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597</v>
      </c>
      <c r="L18" s="112">
        <v>7700</v>
      </c>
      <c r="M18" s="111">
        <f t="shared" si="0"/>
        <v>-1120</v>
      </c>
      <c r="N18" s="110">
        <f t="shared" si="1"/>
        <v>140</v>
      </c>
      <c r="O18" s="110">
        <f>N18*12</f>
        <v>1680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500</v>
      </c>
      <c r="L19" s="112">
        <v>8350</v>
      </c>
      <c r="M19" s="111">
        <f t="shared" si="0"/>
        <v>-3450</v>
      </c>
      <c r="N19" s="110">
        <f t="shared" si="1"/>
        <v>439.4736842105263</v>
      </c>
      <c r="O19" s="110">
        <f>N19*12</f>
        <v>5273.6842105263158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500</v>
      </c>
      <c r="L20" s="112">
        <v>22700</v>
      </c>
      <c r="M20" s="501">
        <f t="shared" si="0"/>
        <v>6600</v>
      </c>
      <c r="N20" s="110">
        <f t="shared" si="1"/>
        <v>1194.7368421052631</v>
      </c>
      <c r="O20" s="110">
        <f>N20*12</f>
        <v>14336.842105263157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588</v>
      </c>
      <c r="L21" s="112">
        <v>166300</v>
      </c>
      <c r="M21" s="501">
        <f t="shared" si="0"/>
        <v>47372</v>
      </c>
      <c r="N21" s="110">
        <f t="shared" si="1"/>
        <v>3137.7358490566039</v>
      </c>
      <c r="O21" s="110">
        <f>N21*48</f>
        <v>150611.32075471699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51</v>
      </c>
      <c r="L22" s="123">
        <v>191500</v>
      </c>
      <c r="M22" s="501">
        <f t="shared" si="0"/>
        <v>81469.599999999977</v>
      </c>
      <c r="N22" s="110">
        <f t="shared" si="1"/>
        <v>3754.9019607843138</v>
      </c>
      <c r="O22" s="110">
        <f>N22*48</f>
        <v>180235.29411764705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51</v>
      </c>
      <c r="L23" s="123">
        <v>319200</v>
      </c>
      <c r="M23" s="501">
        <f t="shared" si="0"/>
        <v>7570</v>
      </c>
      <c r="N23" s="110">
        <f t="shared" si="1"/>
        <v>6258.8235294117649</v>
      </c>
      <c r="O23" s="110">
        <f>N23*48</f>
        <v>300423.5294117647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542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406</v>
      </c>
      <c r="L25" s="112">
        <v>22000</v>
      </c>
      <c r="M25" s="111">
        <f t="shared" si="0"/>
        <v>-2001</v>
      </c>
      <c r="N25" s="110">
        <f t="shared" si="1"/>
        <v>916.66666666666663</v>
      </c>
      <c r="O25" s="110">
        <f>N25*24</f>
        <v>22000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396</v>
      </c>
      <c r="L26" s="123">
        <v>1423000</v>
      </c>
      <c r="M26" s="111">
        <f t="shared" si="0"/>
        <v>-481000</v>
      </c>
      <c r="N26" s="110">
        <f t="shared" si="1"/>
        <v>30934.782608695652</v>
      </c>
      <c r="O26" s="110">
        <f>N26*48</f>
        <v>1484869.5652173914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83</v>
      </c>
      <c r="L27" s="371">
        <v>3418000</v>
      </c>
      <c r="M27" s="501">
        <f t="shared" si="0"/>
        <v>503858.31999999983</v>
      </c>
      <c r="N27" s="110">
        <f t="shared" si="1"/>
        <v>75955.555555555562</v>
      </c>
      <c r="O27" s="110">
        <f>N27*48</f>
        <v>3645866.666666667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76</v>
      </c>
      <c r="L28" s="112">
        <v>13100</v>
      </c>
      <c r="M28" s="501">
        <f t="shared" si="0"/>
        <v>6800</v>
      </c>
      <c r="N28" s="110">
        <f t="shared" si="1"/>
        <v>655</v>
      </c>
      <c r="O28" s="110">
        <f>N28*48</f>
        <v>31440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66</v>
      </c>
      <c r="L29" s="112">
        <v>15000</v>
      </c>
      <c r="M29" s="501">
        <f t="shared" si="0"/>
        <v>4990</v>
      </c>
      <c r="N29" s="110">
        <f t="shared" si="1"/>
        <v>714.28571428571433</v>
      </c>
      <c r="O29" s="110">
        <f>N29*24</f>
        <v>17142.857142857145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66</v>
      </c>
      <c r="L30" s="112">
        <v>630</v>
      </c>
      <c r="M30" s="501">
        <f t="shared" si="0"/>
        <v>2870</v>
      </c>
      <c r="N30" s="110">
        <f t="shared" si="1"/>
        <v>30</v>
      </c>
      <c r="O30" s="110">
        <f>N30*24</f>
        <v>720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70</v>
      </c>
      <c r="L31" s="123">
        <v>575000</v>
      </c>
      <c r="M31" s="111">
        <f t="shared" si="0"/>
        <v>-55704</v>
      </c>
      <c r="N31" s="110">
        <f t="shared" si="1"/>
        <v>13372.093023255815</v>
      </c>
      <c r="O31" s="110">
        <f>N31*48</f>
        <v>641860.46511627908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67</v>
      </c>
      <c r="L32" s="371">
        <v>33700</v>
      </c>
      <c r="M32" s="111">
        <f t="shared" si="0"/>
        <v>-13800</v>
      </c>
      <c r="N32" s="110">
        <f t="shared" si="1"/>
        <v>1123.3333333333333</v>
      </c>
      <c r="O32" s="110">
        <f>N32*24</f>
        <v>26960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399</v>
      </c>
      <c r="L33" s="123">
        <v>280700</v>
      </c>
      <c r="M33" s="111">
        <f t="shared" si="0"/>
        <v>-32200</v>
      </c>
      <c r="N33" s="110">
        <f t="shared" si="1"/>
        <v>7017.5</v>
      </c>
      <c r="O33" s="110">
        <f>N33*48</f>
        <v>336840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496</v>
      </c>
      <c r="L34" s="112">
        <v>0</v>
      </c>
      <c r="M34" s="501">
        <f t="shared" si="0"/>
        <v>8550</v>
      </c>
      <c r="N34" s="110">
        <f t="shared" si="1"/>
        <v>0</v>
      </c>
      <c r="O34" s="110">
        <f>N34*48</f>
        <v>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496</v>
      </c>
      <c r="L35" s="112">
        <v>15100</v>
      </c>
      <c r="M35" s="501">
        <f t="shared" si="0"/>
        <v>14900</v>
      </c>
      <c r="N35" s="110">
        <f t="shared" si="1"/>
        <v>431.42857142857144</v>
      </c>
      <c r="O35" s="110">
        <f>N35*48</f>
        <v>20708.571428571428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496</v>
      </c>
      <c r="L36" s="112"/>
      <c r="M36" s="501"/>
      <c r="N36" s="110"/>
      <c r="O36" s="110"/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68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404</v>
      </c>
      <c r="L38" s="112">
        <v>406400</v>
      </c>
      <c r="M38" s="501">
        <f t="shared" si="0"/>
        <v>13596</v>
      </c>
      <c r="N38" s="110">
        <f t="shared" ref="N38:N56" si="2">L38/K38</f>
        <v>13109.677419354839</v>
      </c>
      <c r="O38" s="110">
        <f t="shared" ref="O38:O52" si="3">N38*48</f>
        <v>629264.51612903224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67</v>
      </c>
      <c r="L39" s="112">
        <v>13100</v>
      </c>
      <c r="M39" s="501">
        <f t="shared" si="0"/>
        <v>6700</v>
      </c>
      <c r="N39" s="110">
        <f t="shared" si="2"/>
        <v>436.66666666666669</v>
      </c>
      <c r="O39" s="110">
        <f t="shared" si="3"/>
        <v>20960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499</v>
      </c>
      <c r="L40" s="112">
        <v>145600</v>
      </c>
      <c r="M40" s="501">
        <f t="shared" si="0"/>
        <v>136400</v>
      </c>
      <c r="N40" s="110">
        <f t="shared" si="2"/>
        <v>5392.5925925925922</v>
      </c>
      <c r="O40" s="110">
        <f t="shared" si="3"/>
        <v>258844.44444444444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499</v>
      </c>
      <c r="L41" s="112">
        <v>41000</v>
      </c>
      <c r="M41" s="501">
        <f t="shared" si="0"/>
        <v>12600</v>
      </c>
      <c r="N41" s="110">
        <f t="shared" si="2"/>
        <v>1518.5185185185185</v>
      </c>
      <c r="O41" s="110">
        <f t="shared" si="3"/>
        <v>72888.888888888891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499</v>
      </c>
      <c r="L42" s="112">
        <v>1113000</v>
      </c>
      <c r="M42" s="501">
        <f t="shared" si="0"/>
        <v>486996</v>
      </c>
      <c r="N42" s="110">
        <f t="shared" si="2"/>
        <v>41222.222222222219</v>
      </c>
      <c r="O42" s="110">
        <f t="shared" si="3"/>
        <v>1978666.6666666665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499</v>
      </c>
      <c r="L43" s="112">
        <v>518200</v>
      </c>
      <c r="M43" s="501">
        <f t="shared" si="0"/>
        <v>350200</v>
      </c>
      <c r="N43" s="110">
        <f t="shared" si="2"/>
        <v>19192.592592592591</v>
      </c>
      <c r="O43" s="110">
        <f t="shared" si="3"/>
        <v>921244.44444444438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8</v>
      </c>
      <c r="L44" s="123">
        <v>6800</v>
      </c>
      <c r="M44" s="501">
        <f t="shared" si="0"/>
        <v>13100</v>
      </c>
      <c r="N44" s="110">
        <f t="shared" si="2"/>
        <v>850</v>
      </c>
      <c r="O44" s="110">
        <f>N44*24</f>
        <v>20400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81</v>
      </c>
      <c r="L45" s="123">
        <v>300500</v>
      </c>
      <c r="M45" s="501">
        <f t="shared" si="0"/>
        <v>58300</v>
      </c>
      <c r="N45" s="110">
        <f t="shared" si="2"/>
        <v>13065.217391304348</v>
      </c>
      <c r="O45" s="110">
        <f t="shared" si="3"/>
        <v>627130.43478260865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500</v>
      </c>
      <c r="L46" s="123">
        <v>37500</v>
      </c>
      <c r="M46" s="501">
        <f t="shared" si="0"/>
        <v>29854.070000000007</v>
      </c>
      <c r="N46" s="110">
        <f t="shared" si="2"/>
        <v>1973.6842105263158</v>
      </c>
      <c r="O46" s="110">
        <f t="shared" si="3"/>
        <v>94736.84210526316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76</v>
      </c>
      <c r="L47" s="112">
        <v>14400</v>
      </c>
      <c r="M47" s="501">
        <f t="shared" si="0"/>
        <v>52714</v>
      </c>
      <c r="N47" s="110">
        <f t="shared" si="2"/>
        <v>720</v>
      </c>
      <c r="O47" s="110">
        <f t="shared" si="3"/>
        <v>34560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76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76</v>
      </c>
      <c r="L49" s="112">
        <v>23300</v>
      </c>
      <c r="M49" s="501">
        <f t="shared" si="0"/>
        <v>91972.71</v>
      </c>
      <c r="N49" s="110">
        <f t="shared" si="2"/>
        <v>1165</v>
      </c>
      <c r="O49" s="110">
        <f t="shared" si="3"/>
        <v>55920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76</v>
      </c>
      <c r="L50" s="112">
        <v>2100</v>
      </c>
      <c r="M50" s="501">
        <f t="shared" si="0"/>
        <v>65040</v>
      </c>
      <c r="N50" s="110">
        <f t="shared" si="2"/>
        <v>105</v>
      </c>
      <c r="O50" s="110">
        <f t="shared" si="3"/>
        <v>5040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65</v>
      </c>
      <c r="L51" s="115">
        <v>7550000</v>
      </c>
      <c r="M51" s="501">
        <f t="shared" si="0"/>
        <v>22450000</v>
      </c>
      <c r="N51" s="110">
        <f t="shared" si="2"/>
        <v>444117.64705882355</v>
      </c>
      <c r="O51" s="110">
        <f t="shared" si="3"/>
        <v>21317647.05882353</v>
      </c>
      <c r="P51" s="669" t="s">
        <v>738</v>
      </c>
      <c r="Q51" s="444"/>
      <c r="R51" s="444"/>
      <c r="S51" s="444"/>
    </row>
    <row r="52" spans="1:22" ht="30" customHeight="1" x14ac:dyDescent="0.25">
      <c r="A52" s="237" t="s">
        <v>384</v>
      </c>
      <c r="B52" s="25"/>
      <c r="C52" s="25"/>
      <c r="D52" s="68" t="s">
        <v>30</v>
      </c>
      <c r="E52" s="69" t="s">
        <v>181</v>
      </c>
      <c r="F52" s="25">
        <v>42664</v>
      </c>
      <c r="G52" s="25">
        <v>44125</v>
      </c>
      <c r="H52" s="24" t="s">
        <v>4</v>
      </c>
      <c r="I52" s="26">
        <v>91949</v>
      </c>
      <c r="J52" s="74">
        <v>42695</v>
      </c>
      <c r="K52" s="75" t="s">
        <v>79</v>
      </c>
      <c r="L52" s="123">
        <v>28000</v>
      </c>
      <c r="M52" s="501">
        <f t="shared" si="0"/>
        <v>63949</v>
      </c>
      <c r="N52" s="110">
        <f t="shared" si="2"/>
        <v>2000</v>
      </c>
      <c r="O52" s="110">
        <f t="shared" si="3"/>
        <v>96000</v>
      </c>
      <c r="P52" s="789"/>
      <c r="Q52" s="444"/>
      <c r="R52" s="444"/>
      <c r="S52" s="444"/>
    </row>
    <row r="53" spans="1:22" ht="30" customHeight="1" x14ac:dyDescent="0.25">
      <c r="A53" s="237" t="s">
        <v>389</v>
      </c>
      <c r="B53" s="95"/>
      <c r="C53" s="95"/>
      <c r="D53" s="68" t="s">
        <v>60</v>
      </c>
      <c r="E53" s="69" t="s">
        <v>113</v>
      </c>
      <c r="F53" s="25">
        <v>41883</v>
      </c>
      <c r="G53" s="24"/>
      <c r="H53" s="24"/>
      <c r="I53" s="26" t="s">
        <v>61</v>
      </c>
      <c r="J53" s="25">
        <v>41913</v>
      </c>
      <c r="K53" s="237" t="s">
        <v>401</v>
      </c>
      <c r="L53" s="361"/>
      <c r="M53" s="361"/>
      <c r="N53" s="361"/>
      <c r="O53" s="361"/>
    </row>
    <row r="54" spans="1:22" ht="30" customHeight="1" x14ac:dyDescent="0.25">
      <c r="A54" s="64" t="s">
        <v>365</v>
      </c>
      <c r="B54" s="375"/>
      <c r="C54" s="375"/>
      <c r="D54" s="326" t="s">
        <v>328</v>
      </c>
      <c r="E54" s="504" t="s">
        <v>428</v>
      </c>
      <c r="F54" s="74">
        <v>42767</v>
      </c>
      <c r="G54" s="74">
        <v>43100</v>
      </c>
      <c r="H54" s="326" t="s">
        <v>522</v>
      </c>
      <c r="I54" s="505">
        <v>157000</v>
      </c>
      <c r="J54" s="74">
        <v>42826</v>
      </c>
      <c r="K54" s="326">
        <v>9</v>
      </c>
      <c r="L54" s="549">
        <v>198150</v>
      </c>
      <c r="M54" s="111">
        <f t="shared" si="0"/>
        <v>-41150</v>
      </c>
      <c r="N54" s="110">
        <f t="shared" si="2"/>
        <v>22016.666666666668</v>
      </c>
      <c r="O54" s="110">
        <f>N54*10</f>
        <v>220166.66666666669</v>
      </c>
      <c r="P54" s="668" t="s">
        <v>657</v>
      </c>
      <c r="Q54" s="648"/>
      <c r="R54" s="648"/>
      <c r="S54" s="648"/>
      <c r="T54" s="648"/>
      <c r="U54" s="648"/>
    </row>
    <row r="55" spans="1:22" ht="30" customHeight="1" x14ac:dyDescent="0.25">
      <c r="A55" s="2">
        <v>116554</v>
      </c>
      <c r="B55" s="1"/>
      <c r="C55" s="1"/>
      <c r="D55" s="266" t="s">
        <v>433</v>
      </c>
      <c r="E55" s="327" t="s">
        <v>434</v>
      </c>
      <c r="F55" s="3">
        <v>42767</v>
      </c>
      <c r="G55" s="3">
        <v>43132</v>
      </c>
      <c r="H55" s="2" t="s">
        <v>32</v>
      </c>
      <c r="I55" s="221">
        <v>14000</v>
      </c>
      <c r="J55" s="3">
        <v>42795</v>
      </c>
      <c r="K55" s="2">
        <v>9</v>
      </c>
      <c r="L55" s="410">
        <v>9200</v>
      </c>
      <c r="M55" s="501">
        <f t="shared" si="0"/>
        <v>4800</v>
      </c>
      <c r="N55" s="110">
        <f t="shared" si="2"/>
        <v>1022.2222222222222</v>
      </c>
      <c r="O55" s="110">
        <f>N55*12</f>
        <v>12266.666666666666</v>
      </c>
    </row>
    <row r="56" spans="1:22" ht="30" customHeight="1" x14ac:dyDescent="0.25">
      <c r="A56" s="2">
        <v>100406</v>
      </c>
      <c r="B56" s="1"/>
      <c r="C56" s="1"/>
      <c r="D56" s="2" t="s">
        <v>577</v>
      </c>
      <c r="E56" s="2" t="s">
        <v>578</v>
      </c>
      <c r="F56" s="3">
        <v>42804</v>
      </c>
      <c r="G56" s="3">
        <v>43169</v>
      </c>
      <c r="H56" s="2" t="s">
        <v>32</v>
      </c>
      <c r="I56" s="15">
        <v>99000</v>
      </c>
      <c r="J56" s="3">
        <v>42835</v>
      </c>
      <c r="K56" s="2">
        <v>9</v>
      </c>
      <c r="L56" s="409">
        <v>64000</v>
      </c>
      <c r="M56" s="501">
        <f t="shared" si="0"/>
        <v>35000</v>
      </c>
      <c r="N56" s="110">
        <f t="shared" si="2"/>
        <v>7111.1111111111113</v>
      </c>
      <c r="O56" s="120">
        <f>N56*12</f>
        <v>85333.333333333343</v>
      </c>
    </row>
    <row r="57" spans="1:22" ht="30" customHeight="1" x14ac:dyDescent="0.25">
      <c r="A57" s="237">
        <v>118099</v>
      </c>
      <c r="B57" s="25"/>
      <c r="C57" s="25"/>
      <c r="D57" s="68" t="s">
        <v>516</v>
      </c>
      <c r="E57" s="68" t="s">
        <v>523</v>
      </c>
      <c r="F57" s="25">
        <v>42865</v>
      </c>
      <c r="G57" s="25">
        <v>43247</v>
      </c>
      <c r="H57" s="24" t="s">
        <v>32</v>
      </c>
      <c r="I57" s="26">
        <v>19592</v>
      </c>
      <c r="J57" s="25">
        <v>42896</v>
      </c>
      <c r="K57" s="24"/>
      <c r="L57" s="511">
        <v>19592</v>
      </c>
      <c r="M57" s="361"/>
      <c r="N57" s="361"/>
      <c r="O57" s="361"/>
    </row>
    <row r="58" spans="1:22" ht="30" customHeight="1" x14ac:dyDescent="0.25">
      <c r="A58" s="2">
        <v>118715</v>
      </c>
      <c r="B58" s="1"/>
      <c r="C58" s="1"/>
      <c r="D58" s="2" t="s">
        <v>188</v>
      </c>
      <c r="E58" s="2" t="s">
        <v>562</v>
      </c>
      <c r="F58" s="3">
        <v>42878</v>
      </c>
      <c r="G58" s="3">
        <v>43243</v>
      </c>
      <c r="H58" s="2" t="s">
        <v>32</v>
      </c>
      <c r="I58" s="550">
        <v>64195</v>
      </c>
      <c r="J58" s="3">
        <v>42909</v>
      </c>
      <c r="K58" s="2">
        <v>6</v>
      </c>
      <c r="L58" s="410">
        <v>45300</v>
      </c>
      <c r="M58" s="501">
        <f>I58-L58</f>
        <v>18895</v>
      </c>
      <c r="N58" s="110">
        <f>L58/K58</f>
        <v>7550</v>
      </c>
      <c r="O58" s="110">
        <f>N58*12</f>
        <v>90600</v>
      </c>
    </row>
    <row r="59" spans="1:22" ht="30" x14ac:dyDescent="0.25">
      <c r="A59" s="2">
        <v>105924</v>
      </c>
      <c r="B59" s="1"/>
      <c r="C59" s="1"/>
      <c r="D59" s="266" t="s">
        <v>576</v>
      </c>
      <c r="E59" s="266" t="s">
        <v>579</v>
      </c>
      <c r="F59" s="3">
        <v>42936</v>
      </c>
      <c r="G59" s="3">
        <v>43301</v>
      </c>
      <c r="H59" s="2" t="s">
        <v>32</v>
      </c>
      <c r="I59" s="550">
        <v>40500</v>
      </c>
      <c r="J59" s="3">
        <v>42967</v>
      </c>
      <c r="K59" s="2">
        <v>5</v>
      </c>
      <c r="L59" s="410">
        <v>21500</v>
      </c>
      <c r="M59" s="501">
        <f>I59-L59</f>
        <v>19000</v>
      </c>
      <c r="N59" s="110">
        <f>L59/K59</f>
        <v>4300</v>
      </c>
      <c r="O59" s="110">
        <f>N59*12</f>
        <v>51600</v>
      </c>
    </row>
    <row r="60" spans="1:22" ht="30" customHeight="1" x14ac:dyDescent="0.25">
      <c r="A60" s="2">
        <v>115483</v>
      </c>
      <c r="B60" s="1"/>
      <c r="C60" s="1"/>
      <c r="D60" s="2" t="s">
        <v>580</v>
      </c>
      <c r="E60" s="266" t="s">
        <v>581</v>
      </c>
      <c r="F60" s="3">
        <v>42930</v>
      </c>
      <c r="G60" s="3">
        <v>43295</v>
      </c>
      <c r="H60" s="2" t="s">
        <v>32</v>
      </c>
      <c r="I60" s="550">
        <v>62000</v>
      </c>
      <c r="J60" s="3">
        <v>42961</v>
      </c>
      <c r="K60" s="2">
        <v>5</v>
      </c>
      <c r="L60" s="410">
        <v>62000</v>
      </c>
      <c r="M60" s="501">
        <f>I60-L60</f>
        <v>0</v>
      </c>
      <c r="N60" s="110">
        <f>L60/K60</f>
        <v>12400</v>
      </c>
      <c r="O60" s="110">
        <f>N60*12</f>
        <v>148800</v>
      </c>
    </row>
    <row r="61" spans="1:22" s="777" customFormat="1" ht="30" x14ac:dyDescent="0.25">
      <c r="A61" s="774">
        <v>104554</v>
      </c>
      <c r="B61" s="775"/>
      <c r="C61" s="775"/>
      <c r="D61" s="776" t="s">
        <v>24</v>
      </c>
      <c r="E61" s="776" t="s">
        <v>731</v>
      </c>
      <c r="F61" s="554">
        <v>42738</v>
      </c>
      <c r="G61" s="554">
        <v>44199</v>
      </c>
      <c r="H61" s="774" t="s">
        <v>4</v>
      </c>
      <c r="I61" s="550">
        <v>576000</v>
      </c>
      <c r="J61" s="554">
        <v>42769</v>
      </c>
      <c r="K61" s="619">
        <v>11</v>
      </c>
      <c r="L61" s="775">
        <v>72400</v>
      </c>
      <c r="M61" s="501">
        <f t="shared" ref="M61" si="4">I61-L61</f>
        <v>503600</v>
      </c>
      <c r="N61" s="110">
        <f t="shared" ref="N61" si="5">L61/K61</f>
        <v>6581.818181818182</v>
      </c>
      <c r="O61" s="110">
        <f>N61*48</f>
        <v>315927.27272727271</v>
      </c>
      <c r="P61" s="668" t="s">
        <v>732</v>
      </c>
    </row>
    <row r="62" spans="1:22" ht="30" customHeight="1" x14ac:dyDescent="0.25">
      <c r="A62" s="2">
        <v>124338</v>
      </c>
      <c r="B62" s="1"/>
      <c r="C62" s="1"/>
      <c r="D62" s="553" t="s">
        <v>582</v>
      </c>
      <c r="E62" s="266" t="s">
        <v>583</v>
      </c>
      <c r="F62" s="3">
        <v>42989</v>
      </c>
      <c r="G62" s="3">
        <v>44450</v>
      </c>
      <c r="H62" s="2" t="s">
        <v>4</v>
      </c>
      <c r="I62" s="550">
        <v>48800</v>
      </c>
      <c r="J62" s="407">
        <v>43019</v>
      </c>
      <c r="K62" s="2">
        <v>2</v>
      </c>
      <c r="L62" s="410">
        <v>9000</v>
      </c>
      <c r="M62" s="501">
        <f>I62-L62</f>
        <v>39800</v>
      </c>
      <c r="N62" s="110">
        <f>L62/K62</f>
        <v>4500</v>
      </c>
      <c r="O62" s="110">
        <f>N62*48</f>
        <v>216000</v>
      </c>
    </row>
    <row r="63" spans="1:22" ht="30" customHeight="1" x14ac:dyDescent="0.25">
      <c r="A63" s="2">
        <v>124338</v>
      </c>
      <c r="B63" s="1"/>
      <c r="C63" s="1"/>
      <c r="D63" s="553" t="s">
        <v>582</v>
      </c>
      <c r="E63" s="266" t="s">
        <v>584</v>
      </c>
      <c r="F63" s="554">
        <v>42998</v>
      </c>
      <c r="G63" s="3">
        <v>44459</v>
      </c>
      <c r="H63" s="2" t="s">
        <v>4</v>
      </c>
      <c r="I63" s="550">
        <v>49300</v>
      </c>
      <c r="J63" s="407">
        <v>43028</v>
      </c>
      <c r="K63" s="2">
        <v>2</v>
      </c>
      <c r="L63" s="410">
        <v>2600</v>
      </c>
      <c r="M63" s="501">
        <f>I63-L63</f>
        <v>46700</v>
      </c>
      <c r="N63" s="110">
        <f>L63/K63</f>
        <v>1300</v>
      </c>
      <c r="O63" s="110">
        <f>N63*48</f>
        <v>62400</v>
      </c>
    </row>
    <row r="88" ht="14.25" customHeight="1" x14ac:dyDescent="0.25"/>
  </sheetData>
  <mergeCells count="13">
    <mergeCell ref="O7:O8"/>
    <mergeCell ref="C7:C8"/>
    <mergeCell ref="D7:E8"/>
    <mergeCell ref="F7:I7"/>
    <mergeCell ref="J7:L7"/>
    <mergeCell ref="M7:M8"/>
    <mergeCell ref="N7:N8"/>
    <mergeCell ref="A2:B2"/>
    <mergeCell ref="A3:B3"/>
    <mergeCell ref="A4:B4"/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1"/>
  <dimension ref="A1:V88"/>
  <sheetViews>
    <sheetView workbookViewId="0">
      <pane ySplit="8" topLeftCell="A48" activePane="bottomLeft" state="frozen"/>
      <selection activeCell="H5" sqref="H5"/>
      <selection pane="bottomLeft" activeCell="P51" sqref="P51"/>
    </sheetView>
  </sheetViews>
  <sheetFormatPr defaultColWidth="9.140625" defaultRowHeight="15" x14ac:dyDescent="0.25"/>
  <cols>
    <col min="1" max="1" width="10.28515625" style="570" customWidth="1"/>
    <col min="2" max="2" width="9.42578125" style="570" customWidth="1"/>
    <col min="3" max="3" width="10.28515625" style="570" customWidth="1"/>
    <col min="4" max="4" width="22.28515625" style="570" customWidth="1"/>
    <col min="5" max="5" width="15" style="570" customWidth="1"/>
    <col min="6" max="6" width="10.5703125" style="570" customWidth="1"/>
    <col min="7" max="7" width="10.7109375" style="570" customWidth="1"/>
    <col min="8" max="8" width="12.7109375" style="570" customWidth="1"/>
    <col min="9" max="9" width="17.5703125" style="570" customWidth="1"/>
    <col min="10" max="10" width="10.140625" style="570" customWidth="1"/>
    <col min="11" max="11" width="9.7109375" style="570" customWidth="1"/>
    <col min="12" max="12" width="11.28515625" style="570" customWidth="1"/>
    <col min="13" max="13" width="12.5703125" style="570" customWidth="1"/>
    <col min="14" max="15" width="11.85546875" style="570" customWidth="1"/>
    <col min="16" max="16" width="35.85546875" style="668" customWidth="1"/>
    <col min="17" max="17" width="13.42578125" style="570" customWidth="1"/>
    <col min="18" max="16384" width="9.140625" style="570"/>
  </cols>
  <sheetData>
    <row r="1" spans="1:22" ht="20.100000000000001" customHeight="1" x14ac:dyDescent="0.25">
      <c r="A1" s="570" t="s">
        <v>549</v>
      </c>
    </row>
    <row r="2" spans="1:22" ht="20.100000000000001" customHeight="1" x14ac:dyDescent="0.25">
      <c r="A2" s="880" t="s">
        <v>198</v>
      </c>
      <c r="B2" s="880"/>
      <c r="C2" s="566"/>
    </row>
    <row r="3" spans="1:22" ht="20.100000000000001" customHeight="1" x14ac:dyDescent="0.25">
      <c r="A3" s="881" t="s">
        <v>197</v>
      </c>
      <c r="B3" s="881"/>
      <c r="C3" s="567"/>
    </row>
    <row r="4" spans="1:22" ht="20.100000000000001" customHeight="1" x14ac:dyDescent="0.25">
      <c r="A4" s="882" t="s">
        <v>199</v>
      </c>
      <c r="B4" s="882"/>
      <c r="C4" s="568"/>
    </row>
    <row r="5" spans="1:22" ht="20.100000000000001" customHeight="1" x14ac:dyDescent="0.25">
      <c r="A5" s="883" t="s">
        <v>200</v>
      </c>
      <c r="B5" s="883"/>
      <c r="C5" s="569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605</v>
      </c>
      <c r="O7" s="866" t="s">
        <v>540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5" t="s">
        <v>119</v>
      </c>
      <c r="J8" s="65" t="s">
        <v>120</v>
      </c>
      <c r="K8" s="575" t="s">
        <v>599</v>
      </c>
      <c r="L8" s="65" t="s">
        <v>122</v>
      </c>
      <c r="M8" s="879"/>
      <c r="N8" s="879"/>
      <c r="O8" s="867"/>
      <c r="V8" s="570" t="s">
        <v>505</v>
      </c>
    </row>
    <row r="9" spans="1:22" ht="30" customHeight="1" x14ac:dyDescent="0.25">
      <c r="A9" s="238" t="s">
        <v>388</v>
      </c>
      <c r="B9" s="98"/>
      <c r="C9" s="98"/>
      <c r="D9" s="99" t="s">
        <v>24</v>
      </c>
      <c r="E9" s="100" t="s">
        <v>87</v>
      </c>
      <c r="F9" s="98">
        <v>41607</v>
      </c>
      <c r="G9" s="98">
        <v>41989</v>
      </c>
      <c r="H9" s="98">
        <v>41989</v>
      </c>
      <c r="I9" s="399">
        <v>100000</v>
      </c>
      <c r="J9" s="400">
        <v>41637</v>
      </c>
      <c r="K9" s="400" t="s">
        <v>123</v>
      </c>
      <c r="L9" s="401">
        <v>6336050</v>
      </c>
      <c r="M9" s="404">
        <f>I9-L9</f>
        <v>-6236050</v>
      </c>
      <c r="N9" s="402"/>
      <c r="O9" s="401"/>
    </row>
    <row r="10" spans="1:22" ht="30" customHeight="1" x14ac:dyDescent="0.25">
      <c r="A10" s="239" t="s">
        <v>390</v>
      </c>
      <c r="B10" s="102"/>
      <c r="C10" s="102"/>
      <c r="D10" s="256" t="s">
        <v>58</v>
      </c>
      <c r="E10" s="104" t="s">
        <v>88</v>
      </c>
      <c r="F10" s="102">
        <v>40848</v>
      </c>
      <c r="G10" s="102">
        <v>42309</v>
      </c>
      <c r="H10" s="105" t="s">
        <v>4</v>
      </c>
      <c r="I10" s="30"/>
      <c r="J10" s="24">
        <v>40878</v>
      </c>
      <c r="K10" s="24" t="s">
        <v>124</v>
      </c>
      <c r="L10" s="361">
        <v>426</v>
      </c>
      <c r="M10" s="361"/>
      <c r="N10" s="403"/>
      <c r="O10" s="361"/>
    </row>
    <row r="11" spans="1:22" ht="30" customHeight="1" x14ac:dyDescent="0.25">
      <c r="A11" s="239" t="s">
        <v>391</v>
      </c>
      <c r="B11" s="102"/>
      <c r="C11" s="102"/>
      <c r="D11" s="103" t="s">
        <v>188</v>
      </c>
      <c r="E11" s="104" t="s">
        <v>89</v>
      </c>
      <c r="F11" s="102">
        <v>40973</v>
      </c>
      <c r="G11" s="102">
        <v>42434</v>
      </c>
      <c r="H11" s="107" t="s">
        <v>4</v>
      </c>
      <c r="I11" s="30"/>
      <c r="J11" s="24">
        <v>41004</v>
      </c>
      <c r="K11" s="24" t="s">
        <v>125</v>
      </c>
      <c r="L11" s="361">
        <v>561081</v>
      </c>
      <c r="M11" s="361"/>
      <c r="N11" s="403"/>
      <c r="O11" s="361"/>
    </row>
    <row r="12" spans="1:22" ht="29.25" customHeight="1" x14ac:dyDescent="0.25">
      <c r="A12" s="239" t="s">
        <v>392</v>
      </c>
      <c r="B12" s="102"/>
      <c r="C12" s="102"/>
      <c r="D12" s="103" t="s">
        <v>189</v>
      </c>
      <c r="E12" s="104" t="s">
        <v>90</v>
      </c>
      <c r="F12" s="102">
        <v>41124</v>
      </c>
      <c r="G12" s="102">
        <v>42585</v>
      </c>
      <c r="H12" s="107" t="s">
        <v>4</v>
      </c>
      <c r="I12" s="26">
        <v>158221.20000000001</v>
      </c>
      <c r="J12" s="24">
        <v>41155</v>
      </c>
      <c r="K12" s="24" t="s">
        <v>126</v>
      </c>
      <c r="L12" s="361">
        <v>69552</v>
      </c>
      <c r="M12" s="361">
        <f>I12-L12</f>
        <v>88669.200000000012</v>
      </c>
      <c r="N12" s="361"/>
      <c r="O12" s="361"/>
    </row>
    <row r="13" spans="1:22" ht="29.25" customHeight="1" x14ac:dyDescent="0.25">
      <c r="A13" s="237" t="s">
        <v>393</v>
      </c>
      <c r="B13" s="126">
        <v>42401</v>
      </c>
      <c r="C13" s="24" t="s">
        <v>203</v>
      </c>
      <c r="D13" s="68" t="s">
        <v>187</v>
      </c>
      <c r="E13" s="69" t="s">
        <v>114</v>
      </c>
      <c r="F13" s="25">
        <v>38777</v>
      </c>
      <c r="G13" s="25">
        <v>42430</v>
      </c>
      <c r="H13" s="24" t="s">
        <v>204</v>
      </c>
      <c r="I13" s="30"/>
      <c r="J13" s="25">
        <v>42461</v>
      </c>
      <c r="K13" s="237"/>
      <c r="L13" s="361" t="s">
        <v>205</v>
      </c>
      <c r="M13" s="361"/>
      <c r="N13" s="403"/>
      <c r="O13" s="361"/>
    </row>
    <row r="14" spans="1:22" ht="30" customHeight="1" x14ac:dyDescent="0.25">
      <c r="A14" s="239" t="s">
        <v>394</v>
      </c>
      <c r="B14" s="25">
        <v>42644</v>
      </c>
      <c r="C14" s="107" t="s">
        <v>203</v>
      </c>
      <c r="D14" s="103" t="s">
        <v>53</v>
      </c>
      <c r="E14" s="104" t="s">
        <v>91</v>
      </c>
      <c r="F14" s="102">
        <v>42005</v>
      </c>
      <c r="G14" s="102">
        <v>42735</v>
      </c>
      <c r="H14" s="107" t="s">
        <v>36</v>
      </c>
      <c r="I14" s="26" t="s">
        <v>62</v>
      </c>
      <c r="J14" s="24">
        <v>42036</v>
      </c>
      <c r="K14" s="24" t="s">
        <v>127</v>
      </c>
      <c r="L14" s="361"/>
      <c r="M14" s="361"/>
      <c r="N14" s="403"/>
      <c r="O14" s="361"/>
    </row>
    <row r="15" spans="1:22" ht="30" customHeight="1" x14ac:dyDescent="0.25">
      <c r="A15" s="233">
        <v>121877</v>
      </c>
      <c r="B15" s="78">
        <v>42644</v>
      </c>
      <c r="C15" s="78" t="s">
        <v>202</v>
      </c>
      <c r="D15" s="79" t="s">
        <v>190</v>
      </c>
      <c r="E15" s="80" t="s">
        <v>92</v>
      </c>
      <c r="F15" s="78">
        <v>42005</v>
      </c>
      <c r="G15" s="78">
        <v>42736</v>
      </c>
      <c r="H15" s="71" t="s">
        <v>36</v>
      </c>
      <c r="I15" s="83">
        <v>1700000</v>
      </c>
      <c r="J15" s="2">
        <v>42036</v>
      </c>
      <c r="K15" s="2" t="s">
        <v>128</v>
      </c>
      <c r="L15" s="443" t="s">
        <v>502</v>
      </c>
      <c r="M15" s="110"/>
      <c r="N15" s="118"/>
      <c r="O15" s="110"/>
    </row>
    <row r="16" spans="1:22" ht="30" customHeight="1" x14ac:dyDescent="0.25">
      <c r="A16" s="233" t="s">
        <v>356</v>
      </c>
      <c r="B16" s="78">
        <v>42765</v>
      </c>
      <c r="C16" s="78" t="s">
        <v>203</v>
      </c>
      <c r="D16" s="79" t="s">
        <v>192</v>
      </c>
      <c r="E16" s="80" t="s">
        <v>166</v>
      </c>
      <c r="F16" s="78">
        <v>41376</v>
      </c>
      <c r="G16" s="78">
        <v>42837</v>
      </c>
      <c r="H16" s="81" t="s">
        <v>4</v>
      </c>
      <c r="I16" s="82">
        <v>585639.92000000004</v>
      </c>
      <c r="J16" s="3">
        <v>41406</v>
      </c>
      <c r="K16" s="233" t="s">
        <v>597</v>
      </c>
      <c r="L16" s="112">
        <v>1550000</v>
      </c>
      <c r="M16" s="111">
        <f>I16-L16</f>
        <v>-964360.08</v>
      </c>
      <c r="N16" s="110">
        <f>L16/K16</f>
        <v>28181.81818181818</v>
      </c>
      <c r="O16" s="110">
        <f>N16*48</f>
        <v>1352727.2727272727</v>
      </c>
      <c r="R16" s="44"/>
    </row>
    <row r="17" spans="1:19" ht="30" customHeight="1" x14ac:dyDescent="0.25">
      <c r="A17" s="233" t="s">
        <v>357</v>
      </c>
      <c r="B17" s="78">
        <v>42765</v>
      </c>
      <c r="C17" s="78" t="s">
        <v>203</v>
      </c>
      <c r="D17" s="79" t="s">
        <v>191</v>
      </c>
      <c r="E17" s="80" t="s">
        <v>167</v>
      </c>
      <c r="F17" s="78">
        <v>41376</v>
      </c>
      <c r="G17" s="78">
        <v>42837</v>
      </c>
      <c r="H17" s="81" t="s">
        <v>4</v>
      </c>
      <c r="I17" s="83">
        <v>1881122.44</v>
      </c>
      <c r="J17" s="3">
        <v>41406</v>
      </c>
      <c r="K17" s="233" t="s">
        <v>597</v>
      </c>
      <c r="L17" s="112">
        <v>1420000</v>
      </c>
      <c r="M17" s="501">
        <f t="shared" ref="M17:M56" si="0">I17-L17</f>
        <v>461122.43999999994</v>
      </c>
      <c r="N17" s="110">
        <f t="shared" ref="N17:N35" si="1">L17/K17</f>
        <v>25818.18181818182</v>
      </c>
      <c r="O17" s="110">
        <f>N17*48</f>
        <v>1239272.7272727273</v>
      </c>
      <c r="R17" s="44"/>
    </row>
    <row r="18" spans="1:19" ht="30" customHeight="1" x14ac:dyDescent="0.25">
      <c r="A18" s="233" t="s">
        <v>358</v>
      </c>
      <c r="B18" s="71"/>
      <c r="C18" s="71"/>
      <c r="D18" s="79" t="s">
        <v>34</v>
      </c>
      <c r="E18" s="80" t="s">
        <v>93</v>
      </c>
      <c r="F18" s="78">
        <v>42478</v>
      </c>
      <c r="G18" s="78">
        <v>42843</v>
      </c>
      <c r="H18" s="81" t="s">
        <v>32</v>
      </c>
      <c r="I18" s="83">
        <v>6580</v>
      </c>
      <c r="J18" s="3">
        <v>42508</v>
      </c>
      <c r="K18" s="233" t="s">
        <v>597</v>
      </c>
      <c r="L18" s="112">
        <v>7900</v>
      </c>
      <c r="M18" s="111">
        <f t="shared" si="0"/>
        <v>-1320</v>
      </c>
      <c r="N18" s="110">
        <f t="shared" si="1"/>
        <v>143.63636363636363</v>
      </c>
      <c r="O18" s="110">
        <f>N18*12</f>
        <v>1723.6363636363635</v>
      </c>
      <c r="R18" s="40"/>
    </row>
    <row r="19" spans="1:19" ht="30" customHeight="1" x14ac:dyDescent="0.25">
      <c r="A19" s="233" t="s">
        <v>359</v>
      </c>
      <c r="B19" s="71"/>
      <c r="C19" s="71"/>
      <c r="D19" s="79" t="s">
        <v>130</v>
      </c>
      <c r="E19" s="80" t="s">
        <v>94</v>
      </c>
      <c r="F19" s="78">
        <v>42478</v>
      </c>
      <c r="G19" s="78">
        <v>42843</v>
      </c>
      <c r="H19" s="81" t="s">
        <v>32</v>
      </c>
      <c r="I19" s="83">
        <v>4900</v>
      </c>
      <c r="J19" s="3">
        <v>42508</v>
      </c>
      <c r="K19" s="233" t="s">
        <v>500</v>
      </c>
      <c r="L19" s="112">
        <v>8350</v>
      </c>
      <c r="M19" s="111">
        <f t="shared" si="0"/>
        <v>-3450</v>
      </c>
      <c r="N19" s="110">
        <f t="shared" si="1"/>
        <v>439.4736842105263</v>
      </c>
      <c r="O19" s="110">
        <f>N19*12</f>
        <v>5273.6842105263158</v>
      </c>
      <c r="R19" s="40"/>
    </row>
    <row r="20" spans="1:19" ht="30" customHeight="1" x14ac:dyDescent="0.25">
      <c r="A20" s="233" t="s">
        <v>360</v>
      </c>
      <c r="B20" s="78">
        <v>42887</v>
      </c>
      <c r="C20" s="78"/>
      <c r="D20" s="79" t="s">
        <v>193</v>
      </c>
      <c r="E20" s="80" t="s">
        <v>94</v>
      </c>
      <c r="F20" s="78">
        <v>42478</v>
      </c>
      <c r="G20" s="78">
        <v>42843</v>
      </c>
      <c r="H20" s="81" t="s">
        <v>32</v>
      </c>
      <c r="I20" s="83">
        <v>29300</v>
      </c>
      <c r="J20" s="3">
        <v>42508</v>
      </c>
      <c r="K20" s="233" t="s">
        <v>500</v>
      </c>
      <c r="L20" s="112">
        <v>23700</v>
      </c>
      <c r="M20" s="501">
        <f t="shared" si="0"/>
        <v>5600</v>
      </c>
      <c r="N20" s="110">
        <f t="shared" si="1"/>
        <v>1247.3684210526317</v>
      </c>
      <c r="O20" s="110">
        <f>N20*12</f>
        <v>14968.42105263158</v>
      </c>
      <c r="R20" s="40"/>
    </row>
    <row r="21" spans="1:19" ht="30" customHeight="1" x14ac:dyDescent="0.25">
      <c r="A21" s="233" t="s">
        <v>361</v>
      </c>
      <c r="B21" s="84" t="s">
        <v>179</v>
      </c>
      <c r="C21" s="84"/>
      <c r="D21" s="79" t="s">
        <v>11</v>
      </c>
      <c r="E21" s="80" t="s">
        <v>178</v>
      </c>
      <c r="F21" s="78">
        <v>41485</v>
      </c>
      <c r="G21" s="78">
        <v>42977</v>
      </c>
      <c r="H21" s="71" t="s">
        <v>4</v>
      </c>
      <c r="I21" s="82">
        <v>213672</v>
      </c>
      <c r="J21" s="3">
        <v>41516</v>
      </c>
      <c r="K21" s="48" t="s">
        <v>588</v>
      </c>
      <c r="L21" s="112">
        <v>166400</v>
      </c>
      <c r="M21" s="501">
        <f t="shared" si="0"/>
        <v>47272</v>
      </c>
      <c r="N21" s="110">
        <f t="shared" si="1"/>
        <v>3139.6226415094338</v>
      </c>
      <c r="O21" s="110">
        <f>N21*48</f>
        <v>150701.88679245283</v>
      </c>
      <c r="Q21" s="38"/>
    </row>
    <row r="22" spans="1:19" ht="30" customHeight="1" x14ac:dyDescent="0.25">
      <c r="A22" s="233" t="s">
        <v>436</v>
      </c>
      <c r="B22" s="78">
        <v>42856</v>
      </c>
      <c r="C22" s="71"/>
      <c r="D22" s="71" t="s">
        <v>27</v>
      </c>
      <c r="E22" s="79" t="s">
        <v>437</v>
      </c>
      <c r="F22" s="233" t="s">
        <v>440</v>
      </c>
      <c r="G22" s="78">
        <v>42988</v>
      </c>
      <c r="H22" s="71" t="s">
        <v>4</v>
      </c>
      <c r="I22" s="83">
        <v>272969.59999999998</v>
      </c>
      <c r="J22" s="3">
        <v>41557</v>
      </c>
      <c r="K22" s="2">
        <v>51</v>
      </c>
      <c r="L22" s="123">
        <v>180900</v>
      </c>
      <c r="M22" s="501">
        <f t="shared" si="0"/>
        <v>92069.599999999977</v>
      </c>
      <c r="N22" s="110">
        <f t="shared" si="1"/>
        <v>3547.0588235294117</v>
      </c>
      <c r="O22" s="110">
        <f>N22*48</f>
        <v>170258.82352941175</v>
      </c>
      <c r="Q22" s="267"/>
      <c r="R22" s="40"/>
      <c r="S22" s="40"/>
    </row>
    <row r="23" spans="1:19" ht="30" customHeight="1" x14ac:dyDescent="0.25">
      <c r="A23" s="233" t="s">
        <v>435</v>
      </c>
      <c r="B23" s="29"/>
      <c r="C23" s="71"/>
      <c r="D23" s="71" t="s">
        <v>27</v>
      </c>
      <c r="E23" s="79" t="s">
        <v>438</v>
      </c>
      <c r="F23" s="78">
        <v>41527</v>
      </c>
      <c r="G23" s="78">
        <v>43018</v>
      </c>
      <c r="H23" s="71" t="s">
        <v>4</v>
      </c>
      <c r="I23" s="83">
        <v>326770</v>
      </c>
      <c r="J23" s="3">
        <v>41557</v>
      </c>
      <c r="K23" s="2">
        <v>51</v>
      </c>
      <c r="L23" s="123">
        <v>354300</v>
      </c>
      <c r="M23" s="111">
        <f t="shared" si="0"/>
        <v>-27530</v>
      </c>
      <c r="N23" s="110">
        <f t="shared" si="1"/>
        <v>6947.0588235294117</v>
      </c>
      <c r="O23" s="110">
        <f>N23*48</f>
        <v>333458.82352941175</v>
      </c>
      <c r="Q23" s="267"/>
      <c r="R23" s="40"/>
      <c r="S23" s="40"/>
    </row>
    <row r="24" spans="1:19" ht="30" customHeight="1" x14ac:dyDescent="0.25">
      <c r="A24" s="233" t="s">
        <v>363</v>
      </c>
      <c r="B24" s="86"/>
      <c r="C24" s="86"/>
      <c r="D24" s="79" t="s">
        <v>28</v>
      </c>
      <c r="E24" s="80" t="s">
        <v>96</v>
      </c>
      <c r="F24" s="78">
        <v>41578</v>
      </c>
      <c r="G24" s="78">
        <v>43039</v>
      </c>
      <c r="H24" s="71" t="s">
        <v>4</v>
      </c>
      <c r="I24" s="82">
        <v>2000000</v>
      </c>
      <c r="J24" s="78">
        <v>41608</v>
      </c>
      <c r="K24" s="233" t="s">
        <v>542</v>
      </c>
      <c r="L24" s="398"/>
      <c r="M24" s="398"/>
      <c r="N24" s="398"/>
      <c r="O24" s="398"/>
      <c r="Q24" s="38"/>
      <c r="R24" s="38"/>
      <c r="S24" s="38"/>
    </row>
    <row r="25" spans="1:19" ht="30" customHeight="1" x14ac:dyDescent="0.25">
      <c r="A25" s="233" t="s">
        <v>364</v>
      </c>
      <c r="B25" s="71"/>
      <c r="C25" s="71"/>
      <c r="D25" s="79" t="s">
        <v>194</v>
      </c>
      <c r="E25" s="80" t="s">
        <v>97</v>
      </c>
      <c r="F25" s="78">
        <v>42340</v>
      </c>
      <c r="G25" s="78">
        <v>43071</v>
      </c>
      <c r="H25" s="71" t="s">
        <v>36</v>
      </c>
      <c r="I25" s="83">
        <v>19999</v>
      </c>
      <c r="J25" s="3">
        <v>42371</v>
      </c>
      <c r="K25" s="48" t="s">
        <v>406</v>
      </c>
      <c r="L25" s="112">
        <v>21200</v>
      </c>
      <c r="M25" s="111">
        <f t="shared" si="0"/>
        <v>-1201</v>
      </c>
      <c r="N25" s="110">
        <f t="shared" si="1"/>
        <v>883.33333333333337</v>
      </c>
      <c r="O25" s="110">
        <f>N25*24</f>
        <v>21200</v>
      </c>
    </row>
    <row r="26" spans="1:19" ht="30" customHeight="1" x14ac:dyDescent="0.25">
      <c r="A26" s="233" t="s">
        <v>365</v>
      </c>
      <c r="B26" s="78">
        <v>42948</v>
      </c>
      <c r="C26" s="78" t="s">
        <v>203</v>
      </c>
      <c r="D26" s="79" t="s">
        <v>17</v>
      </c>
      <c r="E26" s="80" t="s">
        <v>16</v>
      </c>
      <c r="F26" s="78">
        <v>41675</v>
      </c>
      <c r="G26" s="78">
        <v>43100</v>
      </c>
      <c r="H26" s="78">
        <v>43100</v>
      </c>
      <c r="I26" s="82">
        <v>942000</v>
      </c>
      <c r="J26" s="74">
        <v>41703</v>
      </c>
      <c r="K26" s="75" t="s">
        <v>396</v>
      </c>
      <c r="L26" s="123">
        <v>1423000</v>
      </c>
      <c r="M26" s="111">
        <f t="shared" si="0"/>
        <v>-481000</v>
      </c>
      <c r="N26" s="110">
        <f t="shared" si="1"/>
        <v>30934.782608695652</v>
      </c>
      <c r="O26" s="110">
        <f>N26*48</f>
        <v>1484869.5652173914</v>
      </c>
    </row>
    <row r="27" spans="1:19" ht="30" customHeight="1" x14ac:dyDescent="0.25">
      <c r="A27" s="233" t="s">
        <v>365</v>
      </c>
      <c r="B27" s="78">
        <v>42948</v>
      </c>
      <c r="C27" s="78"/>
      <c r="D27" s="79" t="s">
        <v>18</v>
      </c>
      <c r="E27" s="80" t="s">
        <v>20</v>
      </c>
      <c r="F27" s="78">
        <v>41686</v>
      </c>
      <c r="G27" s="78">
        <v>43100</v>
      </c>
      <c r="H27" s="87">
        <v>43100</v>
      </c>
      <c r="I27" s="83">
        <v>3921858.32</v>
      </c>
      <c r="J27" s="3">
        <v>41714</v>
      </c>
      <c r="K27" s="48" t="s">
        <v>83</v>
      </c>
      <c r="L27" s="371">
        <v>3421000</v>
      </c>
      <c r="M27" s="501">
        <f t="shared" si="0"/>
        <v>500858.31999999983</v>
      </c>
      <c r="N27" s="110">
        <f t="shared" si="1"/>
        <v>76022.222222222219</v>
      </c>
      <c r="O27" s="110">
        <f>N27*48</f>
        <v>3649066.6666666665</v>
      </c>
      <c r="P27" s="793"/>
    </row>
    <row r="28" spans="1:19" ht="30" customHeight="1" x14ac:dyDescent="0.25">
      <c r="A28" s="233" t="s">
        <v>366</v>
      </c>
      <c r="B28" s="78">
        <v>42767</v>
      </c>
      <c r="C28" s="78"/>
      <c r="D28" s="79" t="s">
        <v>42</v>
      </c>
      <c r="E28" s="80" t="s">
        <v>98</v>
      </c>
      <c r="F28" s="78">
        <v>42438</v>
      </c>
      <c r="G28" s="78">
        <v>43100</v>
      </c>
      <c r="H28" s="78">
        <v>43100</v>
      </c>
      <c r="I28" s="83">
        <v>19900</v>
      </c>
      <c r="J28" s="3">
        <v>42469</v>
      </c>
      <c r="K28" s="48" t="s">
        <v>76</v>
      </c>
      <c r="L28" s="112">
        <v>13105</v>
      </c>
      <c r="M28" s="501">
        <f t="shared" si="0"/>
        <v>6795</v>
      </c>
      <c r="N28" s="110">
        <f t="shared" si="1"/>
        <v>655.25</v>
      </c>
      <c r="O28" s="110">
        <f>N28*48</f>
        <v>31452</v>
      </c>
    </row>
    <row r="29" spans="1:19" ht="30" customHeight="1" x14ac:dyDescent="0.25">
      <c r="A29" s="234" t="s">
        <v>367</v>
      </c>
      <c r="B29" s="31"/>
      <c r="C29" s="31"/>
      <c r="D29" s="66" t="s">
        <v>195</v>
      </c>
      <c r="E29" s="70" t="s">
        <v>99</v>
      </c>
      <c r="F29" s="32">
        <v>42409</v>
      </c>
      <c r="G29" s="32">
        <v>43140</v>
      </c>
      <c r="H29" s="63" t="s">
        <v>36</v>
      </c>
      <c r="I29" s="33">
        <v>19990</v>
      </c>
      <c r="J29" s="3">
        <v>42438</v>
      </c>
      <c r="K29" s="48" t="s">
        <v>66</v>
      </c>
      <c r="L29" s="112">
        <v>15000</v>
      </c>
      <c r="M29" s="501">
        <f t="shared" si="0"/>
        <v>4990</v>
      </c>
      <c r="N29" s="110">
        <f t="shared" si="1"/>
        <v>714.28571428571433</v>
      </c>
      <c r="O29" s="110">
        <f>N29*24</f>
        <v>17142.857142857145</v>
      </c>
    </row>
    <row r="30" spans="1:19" ht="30" customHeight="1" x14ac:dyDescent="0.25">
      <c r="A30" s="235" t="s">
        <v>368</v>
      </c>
      <c r="B30" s="89"/>
      <c r="C30" s="89"/>
      <c r="D30" s="66" t="s">
        <v>44</v>
      </c>
      <c r="E30" s="70" t="s">
        <v>100</v>
      </c>
      <c r="F30" s="32">
        <v>42409</v>
      </c>
      <c r="G30" s="32">
        <v>43140</v>
      </c>
      <c r="H30" s="31" t="s">
        <v>36</v>
      </c>
      <c r="I30" s="33">
        <v>3500</v>
      </c>
      <c r="J30" s="3">
        <v>42438</v>
      </c>
      <c r="K30" s="48" t="s">
        <v>66</v>
      </c>
      <c r="L30" s="112">
        <v>2000</v>
      </c>
      <c r="M30" s="501">
        <f t="shared" si="0"/>
        <v>1500</v>
      </c>
      <c r="N30" s="110">
        <f t="shared" si="1"/>
        <v>95.238095238095241</v>
      </c>
      <c r="O30" s="110">
        <f>N30*24</f>
        <v>2285.7142857142858</v>
      </c>
      <c r="P30" s="790"/>
    </row>
    <row r="31" spans="1:19" ht="30" customHeight="1" x14ac:dyDescent="0.25">
      <c r="A31" s="235" t="s">
        <v>369</v>
      </c>
      <c r="B31" s="91"/>
      <c r="C31" s="91"/>
      <c r="D31" s="66" t="s">
        <v>9</v>
      </c>
      <c r="E31" s="70" t="s">
        <v>453</v>
      </c>
      <c r="F31" s="32">
        <v>41775</v>
      </c>
      <c r="G31" s="32">
        <v>43236</v>
      </c>
      <c r="H31" s="31" t="s">
        <v>4</v>
      </c>
      <c r="I31" s="33">
        <v>519296</v>
      </c>
      <c r="J31" s="3">
        <v>41806</v>
      </c>
      <c r="K31" s="48" t="s">
        <v>70</v>
      </c>
      <c r="L31" s="123">
        <v>575000</v>
      </c>
      <c r="M31" s="111">
        <f t="shared" si="0"/>
        <v>-55704</v>
      </c>
      <c r="N31" s="110">
        <f t="shared" si="1"/>
        <v>13372.093023255815</v>
      </c>
      <c r="O31" s="110">
        <f>N31*48</f>
        <v>641860.46511627908</v>
      </c>
    </row>
    <row r="32" spans="1:19" s="447" customFormat="1" ht="30" customHeight="1" x14ac:dyDescent="0.25">
      <c r="A32" s="235" t="s">
        <v>370</v>
      </c>
      <c r="B32" s="89"/>
      <c r="C32" s="89"/>
      <c r="D32" s="66" t="s">
        <v>35</v>
      </c>
      <c r="E32" s="70" t="s">
        <v>180</v>
      </c>
      <c r="F32" s="32">
        <v>42513</v>
      </c>
      <c r="G32" s="32">
        <v>43243</v>
      </c>
      <c r="H32" s="31" t="s">
        <v>36</v>
      </c>
      <c r="I32" s="33">
        <v>19900</v>
      </c>
      <c r="J32" s="74">
        <v>42544</v>
      </c>
      <c r="K32" s="75" t="s">
        <v>67</v>
      </c>
      <c r="L32" s="371">
        <v>35600</v>
      </c>
      <c r="M32" s="111">
        <f t="shared" si="0"/>
        <v>-15700</v>
      </c>
      <c r="N32" s="110">
        <f t="shared" si="1"/>
        <v>1186.6666666666667</v>
      </c>
      <c r="O32" s="110">
        <f>N32*24</f>
        <v>28480</v>
      </c>
      <c r="P32" s="788"/>
    </row>
    <row r="33" spans="1:19" ht="30" customHeight="1" x14ac:dyDescent="0.25">
      <c r="A33" s="234" t="s">
        <v>371</v>
      </c>
      <c r="B33" s="32"/>
      <c r="C33" s="32"/>
      <c r="D33" s="66" t="s">
        <v>8</v>
      </c>
      <c r="E33" s="70" t="s">
        <v>102</v>
      </c>
      <c r="F33" s="32">
        <v>41870</v>
      </c>
      <c r="G33" s="32">
        <v>43331</v>
      </c>
      <c r="H33" s="31" t="s">
        <v>4</v>
      </c>
      <c r="I33" s="33">
        <v>248500</v>
      </c>
      <c r="J33" s="3">
        <v>41901</v>
      </c>
      <c r="K33" s="48" t="s">
        <v>399</v>
      </c>
      <c r="L33" s="123">
        <v>282000</v>
      </c>
      <c r="M33" s="111">
        <f t="shared" si="0"/>
        <v>-33500</v>
      </c>
      <c r="N33" s="110">
        <f t="shared" si="1"/>
        <v>7050</v>
      </c>
      <c r="O33" s="110">
        <f>N33*48</f>
        <v>338400</v>
      </c>
    </row>
    <row r="34" spans="1:19" ht="30" customHeight="1" x14ac:dyDescent="0.25">
      <c r="A34" s="236" t="s">
        <v>372</v>
      </c>
      <c r="B34" s="93"/>
      <c r="C34" s="93"/>
      <c r="D34" s="68" t="s">
        <v>50</v>
      </c>
      <c r="E34" s="69" t="s">
        <v>103</v>
      </c>
      <c r="F34" s="25">
        <v>42013</v>
      </c>
      <c r="G34" s="25">
        <v>43474</v>
      </c>
      <c r="H34" s="25" t="s">
        <v>4</v>
      </c>
      <c r="I34" s="26">
        <v>8550</v>
      </c>
      <c r="J34" s="3">
        <v>42044</v>
      </c>
      <c r="K34" s="48" t="s">
        <v>496</v>
      </c>
      <c r="L34" s="112">
        <v>0</v>
      </c>
      <c r="M34" s="501">
        <f t="shared" si="0"/>
        <v>8550</v>
      </c>
      <c r="N34" s="110">
        <f t="shared" si="1"/>
        <v>0</v>
      </c>
      <c r="O34" s="110">
        <f>N34*48</f>
        <v>0</v>
      </c>
    </row>
    <row r="35" spans="1:19" ht="30" customHeight="1" x14ac:dyDescent="0.25">
      <c r="A35" s="236" t="s">
        <v>373</v>
      </c>
      <c r="B35" s="93"/>
      <c r="C35" s="93"/>
      <c r="D35" s="68" t="s">
        <v>51</v>
      </c>
      <c r="E35" s="69" t="s">
        <v>103</v>
      </c>
      <c r="F35" s="25">
        <v>42013</v>
      </c>
      <c r="G35" s="25">
        <v>43474</v>
      </c>
      <c r="H35" s="25" t="s">
        <v>4</v>
      </c>
      <c r="I35" s="26">
        <v>30000</v>
      </c>
      <c r="J35" s="3">
        <v>42044</v>
      </c>
      <c r="K35" s="48" t="s">
        <v>496</v>
      </c>
      <c r="L35" s="112">
        <v>15100</v>
      </c>
      <c r="M35" s="501">
        <f t="shared" si="0"/>
        <v>14900</v>
      </c>
      <c r="N35" s="110">
        <f t="shared" si="1"/>
        <v>431.42857142857144</v>
      </c>
      <c r="O35" s="110">
        <f>N35*48</f>
        <v>20708.571428571428</v>
      </c>
    </row>
    <row r="36" spans="1:19" ht="30" customHeight="1" x14ac:dyDescent="0.25">
      <c r="A36" s="237" t="s">
        <v>374</v>
      </c>
      <c r="B36" s="25"/>
      <c r="C36" s="25"/>
      <c r="D36" s="68" t="s">
        <v>129</v>
      </c>
      <c r="E36" s="69" t="s">
        <v>103</v>
      </c>
      <c r="F36" s="25">
        <v>42013</v>
      </c>
      <c r="G36" s="25">
        <v>43474</v>
      </c>
      <c r="H36" s="25" t="s">
        <v>4</v>
      </c>
      <c r="I36" s="517" t="s">
        <v>547</v>
      </c>
      <c r="J36" s="3">
        <v>42044</v>
      </c>
      <c r="K36" s="48" t="s">
        <v>496</v>
      </c>
      <c r="L36" s="112"/>
      <c r="M36" s="501"/>
      <c r="N36" s="110"/>
      <c r="O36" s="110"/>
    </row>
    <row r="37" spans="1:19" ht="30" customHeight="1" x14ac:dyDescent="0.25">
      <c r="A37" s="237" t="s">
        <v>375</v>
      </c>
      <c r="B37" s="25"/>
      <c r="C37" s="25"/>
      <c r="D37" s="68" t="s">
        <v>196</v>
      </c>
      <c r="E37" s="69" t="s">
        <v>104</v>
      </c>
      <c r="F37" s="25">
        <v>42058</v>
      </c>
      <c r="G37" s="25">
        <v>43519</v>
      </c>
      <c r="H37" s="25" t="s">
        <v>4</v>
      </c>
      <c r="I37" s="26">
        <v>10708492</v>
      </c>
      <c r="J37" s="25">
        <v>42086</v>
      </c>
      <c r="K37" s="237" t="s">
        <v>68</v>
      </c>
      <c r="L37" s="240"/>
      <c r="M37" s="361"/>
      <c r="N37" s="361"/>
      <c r="O37" s="361"/>
    </row>
    <row r="38" spans="1:19" ht="30" customHeight="1" x14ac:dyDescent="0.25">
      <c r="A38" s="237" t="s">
        <v>376</v>
      </c>
      <c r="B38" s="25"/>
      <c r="C38" s="25"/>
      <c r="D38" s="68" t="s">
        <v>7</v>
      </c>
      <c r="E38" s="69" t="s">
        <v>182</v>
      </c>
      <c r="F38" s="25">
        <v>42137</v>
      </c>
      <c r="G38" s="25">
        <v>43598</v>
      </c>
      <c r="H38" s="25" t="s">
        <v>4</v>
      </c>
      <c r="I38" s="26">
        <v>419996</v>
      </c>
      <c r="J38" s="3">
        <v>42168</v>
      </c>
      <c r="K38" s="48" t="s">
        <v>404</v>
      </c>
      <c r="L38" s="112">
        <v>408000</v>
      </c>
      <c r="M38" s="501">
        <f t="shared" si="0"/>
        <v>11996</v>
      </c>
      <c r="N38" s="110">
        <f t="shared" ref="N38:N56" si="2">L38/K38</f>
        <v>13161.290322580646</v>
      </c>
      <c r="O38" s="110">
        <f t="shared" ref="O38:O52" si="3">N38*48</f>
        <v>631741.93548387103</v>
      </c>
    </row>
    <row r="39" spans="1:19" ht="30" customHeight="1" x14ac:dyDescent="0.25">
      <c r="A39" s="237" t="s">
        <v>377</v>
      </c>
      <c r="B39" s="24"/>
      <c r="C39" s="24"/>
      <c r="D39" s="68" t="s">
        <v>48</v>
      </c>
      <c r="E39" s="69" t="s">
        <v>105</v>
      </c>
      <c r="F39" s="25">
        <v>42150</v>
      </c>
      <c r="G39" s="25">
        <v>43611</v>
      </c>
      <c r="H39" s="24" t="s">
        <v>4</v>
      </c>
      <c r="I39" s="26">
        <v>19800</v>
      </c>
      <c r="J39" s="3">
        <v>42181</v>
      </c>
      <c r="K39" s="48" t="s">
        <v>67</v>
      </c>
      <c r="L39" s="112">
        <v>14000</v>
      </c>
      <c r="M39" s="501">
        <f t="shared" si="0"/>
        <v>5800</v>
      </c>
      <c r="N39" s="110">
        <f t="shared" si="2"/>
        <v>466.66666666666669</v>
      </c>
      <c r="O39" s="110">
        <f t="shared" si="3"/>
        <v>22400</v>
      </c>
    </row>
    <row r="40" spans="1:19" ht="30" customHeight="1" x14ac:dyDescent="0.25">
      <c r="A40" s="237" t="s">
        <v>378</v>
      </c>
      <c r="B40" s="25"/>
      <c r="C40" s="25"/>
      <c r="D40" s="68" t="s">
        <v>10</v>
      </c>
      <c r="E40" s="69" t="s">
        <v>107</v>
      </c>
      <c r="F40" s="25">
        <v>42259</v>
      </c>
      <c r="G40" s="25">
        <v>43720</v>
      </c>
      <c r="H40" s="24" t="s">
        <v>4</v>
      </c>
      <c r="I40" s="94">
        <v>282000</v>
      </c>
      <c r="J40" s="3">
        <v>42289</v>
      </c>
      <c r="K40" s="48" t="s">
        <v>499</v>
      </c>
      <c r="L40" s="112">
        <v>146000</v>
      </c>
      <c r="M40" s="501">
        <f t="shared" si="0"/>
        <v>136000</v>
      </c>
      <c r="N40" s="110">
        <f t="shared" si="2"/>
        <v>5407.4074074074078</v>
      </c>
      <c r="O40" s="110">
        <f t="shared" si="3"/>
        <v>259555.55555555556</v>
      </c>
    </row>
    <row r="41" spans="1:19" ht="30" customHeight="1" x14ac:dyDescent="0.25">
      <c r="A41" s="236" t="s">
        <v>379</v>
      </c>
      <c r="B41" s="93"/>
      <c r="C41" s="93"/>
      <c r="D41" s="68" t="s">
        <v>6</v>
      </c>
      <c r="E41" s="69" t="s">
        <v>106</v>
      </c>
      <c r="F41" s="25">
        <v>42259</v>
      </c>
      <c r="G41" s="25">
        <v>43720</v>
      </c>
      <c r="H41" s="24" t="s">
        <v>4</v>
      </c>
      <c r="I41" s="26">
        <v>53600</v>
      </c>
      <c r="J41" s="3">
        <v>42289</v>
      </c>
      <c r="K41" s="48" t="s">
        <v>499</v>
      </c>
      <c r="L41" s="112">
        <v>41000</v>
      </c>
      <c r="M41" s="501">
        <f t="shared" si="0"/>
        <v>12600</v>
      </c>
      <c r="N41" s="110">
        <f t="shared" si="2"/>
        <v>1518.5185185185185</v>
      </c>
      <c r="O41" s="110">
        <f t="shared" si="3"/>
        <v>72888.888888888891</v>
      </c>
    </row>
    <row r="42" spans="1:19" ht="30" customHeight="1" x14ac:dyDescent="0.25">
      <c r="A42" s="236" t="s">
        <v>380</v>
      </c>
      <c r="B42" s="93"/>
      <c r="C42" s="93"/>
      <c r="D42" s="68" t="s">
        <v>47</v>
      </c>
      <c r="E42" s="69" t="s">
        <v>108</v>
      </c>
      <c r="F42" s="25">
        <v>42259</v>
      </c>
      <c r="G42" s="25">
        <v>43720</v>
      </c>
      <c r="H42" s="24" t="s">
        <v>4</v>
      </c>
      <c r="I42" s="26">
        <v>1599996</v>
      </c>
      <c r="J42" s="3">
        <v>42289</v>
      </c>
      <c r="K42" s="48" t="s">
        <v>499</v>
      </c>
      <c r="L42" s="112">
        <v>1113000</v>
      </c>
      <c r="M42" s="501">
        <f t="shared" si="0"/>
        <v>486996</v>
      </c>
      <c r="N42" s="110">
        <f t="shared" si="2"/>
        <v>41222.222222222219</v>
      </c>
      <c r="O42" s="110">
        <f t="shared" si="3"/>
        <v>1978666.6666666665</v>
      </c>
    </row>
    <row r="43" spans="1:19" ht="30" customHeight="1" x14ac:dyDescent="0.25">
      <c r="A43" s="237" t="s">
        <v>381</v>
      </c>
      <c r="B43" s="25"/>
      <c r="C43" s="25"/>
      <c r="D43" s="68" t="s">
        <v>184</v>
      </c>
      <c r="E43" s="69" t="s">
        <v>109</v>
      </c>
      <c r="F43" s="25">
        <v>42259</v>
      </c>
      <c r="G43" s="25">
        <v>43720</v>
      </c>
      <c r="H43" s="24" t="s">
        <v>4</v>
      </c>
      <c r="I43" s="26">
        <v>868400</v>
      </c>
      <c r="J43" s="74">
        <v>42289</v>
      </c>
      <c r="K43" s="75" t="s">
        <v>499</v>
      </c>
      <c r="L43" s="112">
        <v>518000</v>
      </c>
      <c r="M43" s="501">
        <f t="shared" si="0"/>
        <v>350400</v>
      </c>
      <c r="N43" s="110">
        <f t="shared" si="2"/>
        <v>19185.185185185186</v>
      </c>
      <c r="O43" s="110">
        <f t="shared" si="3"/>
        <v>920888.88888888899</v>
      </c>
    </row>
    <row r="44" spans="1:19" ht="30" customHeight="1" x14ac:dyDescent="0.25">
      <c r="A44" s="95"/>
      <c r="B44" s="95"/>
      <c r="C44" s="95"/>
      <c r="D44" s="24" t="s">
        <v>425</v>
      </c>
      <c r="E44" s="95" t="s">
        <v>97</v>
      </c>
      <c r="F44" s="246">
        <v>42817</v>
      </c>
      <c r="G44" s="246">
        <v>43547</v>
      </c>
      <c r="H44" s="24" t="s">
        <v>36</v>
      </c>
      <c r="I44" s="245">
        <v>19900</v>
      </c>
      <c r="J44" s="3">
        <v>42848</v>
      </c>
      <c r="K44" s="2">
        <v>8</v>
      </c>
      <c r="L44" s="123">
        <v>6800</v>
      </c>
      <c r="M44" s="501">
        <f t="shared" si="0"/>
        <v>13100</v>
      </c>
      <c r="N44" s="110">
        <f t="shared" si="2"/>
        <v>850</v>
      </c>
      <c r="O44" s="110">
        <f>N44*24</f>
        <v>20400</v>
      </c>
    </row>
    <row r="45" spans="1:19" ht="30" customHeight="1" x14ac:dyDescent="0.25">
      <c r="A45" s="237" t="s">
        <v>383</v>
      </c>
      <c r="B45" s="25"/>
      <c r="C45" s="25"/>
      <c r="D45" s="68" t="s">
        <v>185</v>
      </c>
      <c r="E45" s="69" t="s">
        <v>111</v>
      </c>
      <c r="F45" s="25">
        <v>42389</v>
      </c>
      <c r="G45" s="25">
        <v>43850</v>
      </c>
      <c r="H45" s="24" t="s">
        <v>4</v>
      </c>
      <c r="I45" s="26">
        <v>358800</v>
      </c>
      <c r="J45" s="3">
        <v>42420</v>
      </c>
      <c r="K45" s="48" t="s">
        <v>81</v>
      </c>
      <c r="L45" s="123">
        <v>303200</v>
      </c>
      <c r="M45" s="501">
        <f t="shared" si="0"/>
        <v>55600</v>
      </c>
      <c r="N45" s="110">
        <f t="shared" si="2"/>
        <v>13182.608695652174</v>
      </c>
      <c r="O45" s="110">
        <f t="shared" si="3"/>
        <v>632765.21739130432</v>
      </c>
    </row>
    <row r="46" spans="1:19" ht="30" customHeight="1" x14ac:dyDescent="0.25">
      <c r="A46" s="237" t="s">
        <v>384</v>
      </c>
      <c r="B46" s="24"/>
      <c r="C46" s="24"/>
      <c r="D46" s="68" t="s">
        <v>38</v>
      </c>
      <c r="E46" s="69" t="s">
        <v>112</v>
      </c>
      <c r="F46" s="25">
        <v>42440</v>
      </c>
      <c r="G46" s="25">
        <v>43901</v>
      </c>
      <c r="H46" s="24" t="s">
        <v>4</v>
      </c>
      <c r="I46" s="26">
        <v>67354.070000000007</v>
      </c>
      <c r="J46" s="74">
        <v>42471</v>
      </c>
      <c r="K46" s="75" t="s">
        <v>500</v>
      </c>
      <c r="L46" s="123">
        <v>37652</v>
      </c>
      <c r="M46" s="501">
        <f t="shared" si="0"/>
        <v>29702.070000000007</v>
      </c>
      <c r="N46" s="110">
        <f t="shared" si="2"/>
        <v>1981.6842105263158</v>
      </c>
      <c r="O46" s="110">
        <f t="shared" si="3"/>
        <v>95120.84210526316</v>
      </c>
    </row>
    <row r="47" spans="1:19" ht="30" customHeight="1" x14ac:dyDescent="0.25">
      <c r="A47" s="237" t="s">
        <v>385</v>
      </c>
      <c r="B47" s="24"/>
      <c r="C47" s="24"/>
      <c r="D47" s="68" t="s">
        <v>186</v>
      </c>
      <c r="E47" s="69" t="s">
        <v>112</v>
      </c>
      <c r="F47" s="25">
        <v>42440</v>
      </c>
      <c r="G47" s="25">
        <v>43901</v>
      </c>
      <c r="H47" s="24" t="s">
        <v>4</v>
      </c>
      <c r="I47" s="26">
        <v>67114</v>
      </c>
      <c r="J47" s="3">
        <v>42471</v>
      </c>
      <c r="K47" s="48" t="s">
        <v>76</v>
      </c>
      <c r="L47" s="112">
        <v>22900</v>
      </c>
      <c r="M47" s="501">
        <f t="shared" si="0"/>
        <v>44214</v>
      </c>
      <c r="N47" s="110">
        <f t="shared" si="2"/>
        <v>1145</v>
      </c>
      <c r="O47" s="110">
        <f t="shared" si="3"/>
        <v>54960</v>
      </c>
      <c r="P47" s="789"/>
      <c r="Q47" s="444"/>
      <c r="R47" s="444"/>
      <c r="S47" s="444"/>
    </row>
    <row r="48" spans="1:19" ht="30" customHeight="1" x14ac:dyDescent="0.25">
      <c r="A48" s="237"/>
      <c r="B48" s="24"/>
      <c r="C48" s="24"/>
      <c r="D48" s="68" t="s">
        <v>39</v>
      </c>
      <c r="E48" s="69" t="s">
        <v>112</v>
      </c>
      <c r="F48" s="25">
        <v>42440</v>
      </c>
      <c r="G48" s="25">
        <v>43901</v>
      </c>
      <c r="H48" s="24" t="s">
        <v>4</v>
      </c>
      <c r="I48" s="26">
        <v>67352</v>
      </c>
      <c r="J48" s="25">
        <v>42471</v>
      </c>
      <c r="K48" s="237" t="s">
        <v>76</v>
      </c>
      <c r="L48" s="448"/>
      <c r="M48" s="361"/>
      <c r="N48" s="361"/>
      <c r="O48" s="361"/>
      <c r="P48" s="789"/>
      <c r="Q48" s="444"/>
      <c r="R48" s="444"/>
      <c r="S48" s="444"/>
    </row>
    <row r="49" spans="1:22" ht="30" customHeight="1" x14ac:dyDescent="0.25">
      <c r="A49" s="237" t="s">
        <v>386</v>
      </c>
      <c r="B49" s="24"/>
      <c r="C49" s="24"/>
      <c r="D49" s="68" t="s">
        <v>37</v>
      </c>
      <c r="E49" s="69" t="s">
        <v>112</v>
      </c>
      <c r="F49" s="25">
        <v>42440</v>
      </c>
      <c r="G49" s="25">
        <v>43901</v>
      </c>
      <c r="H49" s="24" t="s">
        <v>4</v>
      </c>
      <c r="I49" s="26">
        <v>115272.71</v>
      </c>
      <c r="J49" s="3">
        <v>42471</v>
      </c>
      <c r="K49" s="48" t="s">
        <v>76</v>
      </c>
      <c r="L49" s="112">
        <v>23200</v>
      </c>
      <c r="M49" s="501">
        <f t="shared" si="0"/>
        <v>92072.71</v>
      </c>
      <c r="N49" s="110">
        <f t="shared" si="2"/>
        <v>1160</v>
      </c>
      <c r="O49" s="110">
        <f t="shared" si="3"/>
        <v>55680</v>
      </c>
      <c r="P49" s="789"/>
      <c r="Q49" s="444"/>
      <c r="R49" s="444"/>
      <c r="S49" s="444"/>
    </row>
    <row r="50" spans="1:22" ht="30" customHeight="1" x14ac:dyDescent="0.25">
      <c r="A50" s="237" t="s">
        <v>387</v>
      </c>
      <c r="B50" s="24"/>
      <c r="C50" s="24"/>
      <c r="D50" s="68" t="s">
        <v>40</v>
      </c>
      <c r="E50" s="69" t="s">
        <v>112</v>
      </c>
      <c r="F50" s="25">
        <v>42440</v>
      </c>
      <c r="G50" s="25">
        <v>43901</v>
      </c>
      <c r="H50" s="24" t="s">
        <v>4</v>
      </c>
      <c r="I50" s="26">
        <v>67140</v>
      </c>
      <c r="J50" s="3">
        <v>42471</v>
      </c>
      <c r="K50" s="48" t="s">
        <v>76</v>
      </c>
      <c r="L50" s="112">
        <v>2100</v>
      </c>
      <c r="M50" s="501">
        <f t="shared" si="0"/>
        <v>65040</v>
      </c>
      <c r="N50" s="110">
        <f t="shared" si="2"/>
        <v>105</v>
      </c>
      <c r="O50" s="110">
        <f t="shared" si="3"/>
        <v>5040</v>
      </c>
      <c r="P50" s="789"/>
      <c r="Q50" s="444"/>
      <c r="R50" s="444"/>
      <c r="S50" s="444"/>
      <c r="T50" s="76"/>
      <c r="U50" s="77"/>
      <c r="V50" s="77"/>
    </row>
    <row r="51" spans="1:22" ht="30" customHeight="1" x14ac:dyDescent="0.25">
      <c r="A51" s="237" t="s">
        <v>388</v>
      </c>
      <c r="B51" s="25"/>
      <c r="C51" s="25"/>
      <c r="D51" s="68" t="s">
        <v>24</v>
      </c>
      <c r="E51" s="69" t="s">
        <v>177</v>
      </c>
      <c r="F51" s="25">
        <v>42545</v>
      </c>
      <c r="G51" s="25">
        <v>44006</v>
      </c>
      <c r="H51" s="24" t="s">
        <v>4</v>
      </c>
      <c r="I51" s="26">
        <v>30000000</v>
      </c>
      <c r="J51" s="3">
        <v>42575</v>
      </c>
      <c r="K51" s="48" t="s">
        <v>65</v>
      </c>
      <c r="L51" s="115">
        <v>7685000</v>
      </c>
      <c r="M51" s="501">
        <f t="shared" si="0"/>
        <v>22315000</v>
      </c>
      <c r="N51" s="110">
        <f t="shared" si="2"/>
        <v>452058.82352941175</v>
      </c>
      <c r="O51" s="110">
        <f t="shared" si="3"/>
        <v>21698823.529411763</v>
      </c>
      <c r="P51" s="669" t="s">
        <v>738</v>
      </c>
      <c r="Q51" s="444"/>
      <c r="R51" s="444"/>
      <c r="S51" s="444"/>
    </row>
    <row r="52" spans="1:22" ht="30" customHeight="1" x14ac:dyDescent="0.25">
      <c r="A52" s="237" t="s">
        <v>384</v>
      </c>
      <c r="B52" s="25"/>
      <c r="C52" s="25"/>
      <c r="D52" s="68" t="s">
        <v>30</v>
      </c>
      <c r="E52" s="69" t="s">
        <v>181</v>
      </c>
      <c r="F52" s="25">
        <v>42664</v>
      </c>
      <c r="G52" s="25">
        <v>44125</v>
      </c>
      <c r="H52" s="24" t="s">
        <v>4</v>
      </c>
      <c r="I52" s="26">
        <v>91949</v>
      </c>
      <c r="J52" s="74">
        <v>42695</v>
      </c>
      <c r="K52" s="75" t="s">
        <v>79</v>
      </c>
      <c r="L52" s="123">
        <v>28300</v>
      </c>
      <c r="M52" s="501">
        <f t="shared" si="0"/>
        <v>63649</v>
      </c>
      <c r="N52" s="110">
        <f t="shared" si="2"/>
        <v>2021.4285714285713</v>
      </c>
      <c r="O52" s="110">
        <f t="shared" si="3"/>
        <v>97028.57142857142</v>
      </c>
      <c r="P52" s="789"/>
      <c r="Q52" s="444"/>
      <c r="R52" s="444"/>
      <c r="S52" s="444"/>
    </row>
    <row r="53" spans="1:22" ht="30" customHeight="1" x14ac:dyDescent="0.25">
      <c r="A53" s="237" t="s">
        <v>389</v>
      </c>
      <c r="B53" s="95"/>
      <c r="C53" s="95"/>
      <c r="D53" s="68" t="s">
        <v>60</v>
      </c>
      <c r="E53" s="69" t="s">
        <v>113</v>
      </c>
      <c r="F53" s="25">
        <v>41883</v>
      </c>
      <c r="G53" s="24"/>
      <c r="H53" s="24"/>
      <c r="I53" s="26" t="s">
        <v>61</v>
      </c>
      <c r="J53" s="25">
        <v>41913</v>
      </c>
      <c r="K53" s="237" t="s">
        <v>401</v>
      </c>
      <c r="L53" s="361"/>
      <c r="M53" s="361"/>
      <c r="N53" s="361"/>
      <c r="O53" s="361"/>
    </row>
    <row r="54" spans="1:22" ht="30" customHeight="1" x14ac:dyDescent="0.25">
      <c r="A54" s="64" t="s">
        <v>365</v>
      </c>
      <c r="B54" s="375"/>
      <c r="C54" s="375"/>
      <c r="D54" s="326" t="s">
        <v>328</v>
      </c>
      <c r="E54" s="504" t="s">
        <v>428</v>
      </c>
      <c r="F54" s="74">
        <v>42767</v>
      </c>
      <c r="G54" s="74">
        <v>43100</v>
      </c>
      <c r="H54" s="326" t="s">
        <v>522</v>
      </c>
      <c r="I54" s="505">
        <v>157000</v>
      </c>
      <c r="J54" s="74">
        <v>42826</v>
      </c>
      <c r="K54" s="326">
        <v>9</v>
      </c>
      <c r="L54" s="549">
        <v>200000</v>
      </c>
      <c r="M54" s="111">
        <f t="shared" si="0"/>
        <v>-43000</v>
      </c>
      <c r="N54" s="110">
        <f t="shared" si="2"/>
        <v>22222.222222222223</v>
      </c>
      <c r="O54" s="120">
        <f>N54*10</f>
        <v>222222.22222222222</v>
      </c>
      <c r="P54" s="668" t="s">
        <v>657</v>
      </c>
      <c r="Q54" s="648"/>
      <c r="R54" s="648"/>
      <c r="S54" s="648"/>
      <c r="T54" s="648"/>
      <c r="U54" s="648"/>
    </row>
    <row r="55" spans="1:22" ht="30" customHeight="1" x14ac:dyDescent="0.25">
      <c r="A55" s="2">
        <v>116554</v>
      </c>
      <c r="B55" s="1"/>
      <c r="C55" s="1"/>
      <c r="D55" s="266" t="s">
        <v>433</v>
      </c>
      <c r="E55" s="327" t="s">
        <v>434</v>
      </c>
      <c r="F55" s="3">
        <v>42767</v>
      </c>
      <c r="G55" s="3">
        <v>43132</v>
      </c>
      <c r="H55" s="2" t="s">
        <v>32</v>
      </c>
      <c r="I55" s="221">
        <v>14000</v>
      </c>
      <c r="J55" s="3">
        <v>42795</v>
      </c>
      <c r="K55" s="2">
        <v>9</v>
      </c>
      <c r="L55" s="410">
        <v>9200</v>
      </c>
      <c r="M55" s="501">
        <f t="shared" si="0"/>
        <v>4800</v>
      </c>
      <c r="N55" s="110">
        <f t="shared" si="2"/>
        <v>1022.2222222222222</v>
      </c>
      <c r="O55" s="120">
        <f>N55*12</f>
        <v>12266.666666666666</v>
      </c>
    </row>
    <row r="56" spans="1:22" ht="30" customHeight="1" x14ac:dyDescent="0.25">
      <c r="A56" s="2">
        <v>100406</v>
      </c>
      <c r="B56" s="1"/>
      <c r="C56" s="1"/>
      <c r="D56" s="2" t="s">
        <v>577</v>
      </c>
      <c r="E56" s="2" t="s">
        <v>578</v>
      </c>
      <c r="F56" s="3">
        <v>42804</v>
      </c>
      <c r="G56" s="3">
        <v>43169</v>
      </c>
      <c r="H56" s="2" t="s">
        <v>32</v>
      </c>
      <c r="I56" s="15">
        <v>99000</v>
      </c>
      <c r="J56" s="3">
        <v>42835</v>
      </c>
      <c r="K56" s="2">
        <v>9</v>
      </c>
      <c r="L56" s="409">
        <v>64200</v>
      </c>
      <c r="M56" s="501">
        <f t="shared" si="0"/>
        <v>34800</v>
      </c>
      <c r="N56" s="110">
        <f t="shared" si="2"/>
        <v>7133.333333333333</v>
      </c>
      <c r="O56" s="120">
        <f>N56*12</f>
        <v>85600</v>
      </c>
    </row>
    <row r="57" spans="1:22" ht="30" customHeight="1" x14ac:dyDescent="0.25">
      <c r="A57" s="237">
        <v>118099</v>
      </c>
      <c r="B57" s="25"/>
      <c r="C57" s="25"/>
      <c r="D57" s="68" t="s">
        <v>516</v>
      </c>
      <c r="E57" s="68" t="s">
        <v>523</v>
      </c>
      <c r="F57" s="25">
        <v>42865</v>
      </c>
      <c r="G57" s="25">
        <v>43247</v>
      </c>
      <c r="H57" s="24" t="s">
        <v>32</v>
      </c>
      <c r="I57" s="26">
        <v>19592</v>
      </c>
      <c r="J57" s="25">
        <v>42896</v>
      </c>
      <c r="K57" s="24"/>
      <c r="L57" s="511">
        <v>19592</v>
      </c>
      <c r="M57" s="361"/>
      <c r="N57" s="361"/>
      <c r="O57" s="361"/>
    </row>
    <row r="58" spans="1:22" ht="30" customHeight="1" x14ac:dyDescent="0.25">
      <c r="A58" s="2">
        <v>118715</v>
      </c>
      <c r="B58" s="1"/>
      <c r="C58" s="1"/>
      <c r="D58" s="2" t="s">
        <v>188</v>
      </c>
      <c r="E58" s="2" t="s">
        <v>562</v>
      </c>
      <c r="F58" s="3">
        <v>42878</v>
      </c>
      <c r="G58" s="3">
        <v>43243</v>
      </c>
      <c r="H58" s="2" t="s">
        <v>32</v>
      </c>
      <c r="I58" s="550">
        <v>64195</v>
      </c>
      <c r="J58" s="3">
        <v>42909</v>
      </c>
      <c r="K58" s="2">
        <v>6</v>
      </c>
      <c r="L58" s="410">
        <v>48000</v>
      </c>
      <c r="M58" s="501">
        <f>I58-L58</f>
        <v>16195</v>
      </c>
      <c r="N58" s="110">
        <f>L58/K58</f>
        <v>8000</v>
      </c>
      <c r="O58" s="110">
        <f>N58*12</f>
        <v>96000</v>
      </c>
    </row>
    <row r="59" spans="1:22" ht="30" x14ac:dyDescent="0.25">
      <c r="A59" s="2">
        <v>105924</v>
      </c>
      <c r="B59" s="1"/>
      <c r="C59" s="1"/>
      <c r="D59" s="266" t="s">
        <v>576</v>
      </c>
      <c r="E59" s="266" t="s">
        <v>579</v>
      </c>
      <c r="F59" s="3">
        <v>42936</v>
      </c>
      <c r="G59" s="3">
        <v>43301</v>
      </c>
      <c r="H59" s="2" t="s">
        <v>32</v>
      </c>
      <c r="I59" s="550">
        <v>40500</v>
      </c>
      <c r="J59" s="3">
        <v>42967</v>
      </c>
      <c r="K59" s="2">
        <v>5</v>
      </c>
      <c r="L59" s="410">
        <v>22500</v>
      </c>
      <c r="M59" s="501">
        <f>I59-L59</f>
        <v>18000</v>
      </c>
      <c r="N59" s="110">
        <f>L59/K59</f>
        <v>4500</v>
      </c>
      <c r="O59" s="110">
        <f>N59*12</f>
        <v>54000</v>
      </c>
    </row>
    <row r="60" spans="1:22" ht="30" customHeight="1" x14ac:dyDescent="0.25">
      <c r="A60" s="2">
        <v>115483</v>
      </c>
      <c r="B60" s="1"/>
      <c r="C60" s="1"/>
      <c r="D60" s="2" t="s">
        <v>580</v>
      </c>
      <c r="E60" s="266" t="s">
        <v>581</v>
      </c>
      <c r="F60" s="3">
        <v>42930</v>
      </c>
      <c r="G60" s="3">
        <v>43295</v>
      </c>
      <c r="H60" s="2" t="s">
        <v>32</v>
      </c>
      <c r="I60" s="550">
        <v>62000</v>
      </c>
      <c r="J60" s="3">
        <v>42961</v>
      </c>
      <c r="K60" s="2">
        <v>5</v>
      </c>
      <c r="L60" s="410">
        <v>62000</v>
      </c>
      <c r="M60" s="501">
        <f>I60-L60</f>
        <v>0</v>
      </c>
      <c r="N60" s="110">
        <f>L60/K60</f>
        <v>12400</v>
      </c>
      <c r="O60" s="110">
        <f>N60*12</f>
        <v>148800</v>
      </c>
    </row>
    <row r="61" spans="1:22" s="777" customFormat="1" ht="30" x14ac:dyDescent="0.25">
      <c r="A61" s="774">
        <v>104554</v>
      </c>
      <c r="B61" s="775"/>
      <c r="C61" s="775"/>
      <c r="D61" s="776" t="s">
        <v>24</v>
      </c>
      <c r="E61" s="776" t="s">
        <v>731</v>
      </c>
      <c r="F61" s="554">
        <v>42738</v>
      </c>
      <c r="G61" s="554">
        <v>44199</v>
      </c>
      <c r="H61" s="774" t="s">
        <v>4</v>
      </c>
      <c r="I61" s="550">
        <v>576000</v>
      </c>
      <c r="J61" s="554">
        <v>42769</v>
      </c>
      <c r="K61" s="619">
        <v>11</v>
      </c>
      <c r="L61" s="775">
        <v>74000</v>
      </c>
      <c r="M61" s="501">
        <f t="shared" ref="M61" si="4">I61-L61</f>
        <v>502000</v>
      </c>
      <c r="N61" s="110">
        <f t="shared" ref="N61" si="5">L61/K61</f>
        <v>6727.272727272727</v>
      </c>
      <c r="O61" s="110">
        <f>N61*48</f>
        <v>322909.09090909088</v>
      </c>
      <c r="P61" s="668" t="s">
        <v>732</v>
      </c>
    </row>
    <row r="62" spans="1:22" ht="30" customHeight="1" x14ac:dyDescent="0.25">
      <c r="A62" s="2">
        <v>124338</v>
      </c>
      <c r="B62" s="1"/>
      <c r="C62" s="1"/>
      <c r="D62" s="553" t="s">
        <v>582</v>
      </c>
      <c r="E62" s="266" t="s">
        <v>583</v>
      </c>
      <c r="F62" s="3">
        <v>42989</v>
      </c>
      <c r="G62" s="3">
        <v>44450</v>
      </c>
      <c r="H62" s="2" t="s">
        <v>4</v>
      </c>
      <c r="I62" s="550">
        <v>48800</v>
      </c>
      <c r="J62" s="407">
        <v>43019</v>
      </c>
      <c r="K62" s="2">
        <v>2</v>
      </c>
      <c r="L62" s="410">
        <v>9100</v>
      </c>
      <c r="M62" s="501">
        <f>I62-L62</f>
        <v>39700</v>
      </c>
      <c r="N62" s="110">
        <f>L62/K62</f>
        <v>4550</v>
      </c>
      <c r="O62" s="110">
        <f>N62*48</f>
        <v>218400</v>
      </c>
    </row>
    <row r="63" spans="1:22" ht="30" customHeight="1" x14ac:dyDescent="0.25">
      <c r="A63" s="2">
        <v>124338</v>
      </c>
      <c r="B63" s="1"/>
      <c r="C63" s="1"/>
      <c r="D63" s="553" t="s">
        <v>582</v>
      </c>
      <c r="E63" s="266" t="s">
        <v>584</v>
      </c>
      <c r="F63" s="554">
        <v>42998</v>
      </c>
      <c r="G63" s="3">
        <v>44459</v>
      </c>
      <c r="H63" s="2" t="s">
        <v>4</v>
      </c>
      <c r="I63" s="550">
        <v>49300</v>
      </c>
      <c r="J63" s="407">
        <v>43028</v>
      </c>
      <c r="K63" s="2">
        <v>2</v>
      </c>
      <c r="L63" s="410">
        <v>10300</v>
      </c>
      <c r="M63" s="501">
        <f>I63-L63</f>
        <v>39000</v>
      </c>
      <c r="N63" s="110">
        <f>L63/K63</f>
        <v>5150</v>
      </c>
      <c r="O63" s="110">
        <f>N63*48</f>
        <v>247200</v>
      </c>
    </row>
    <row r="88" ht="14.25" customHeight="1" x14ac:dyDescent="0.25"/>
  </sheetData>
  <mergeCells count="13">
    <mergeCell ref="A2:B2"/>
    <mergeCell ref="A3:B3"/>
    <mergeCell ref="A4:B4"/>
    <mergeCell ref="A5:B5"/>
    <mergeCell ref="A7:A8"/>
    <mergeCell ref="B7:B8"/>
    <mergeCell ref="O7:O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2"/>
  <dimension ref="A1:V66"/>
  <sheetViews>
    <sheetView workbookViewId="0">
      <pane ySplit="6" topLeftCell="A25" activePane="bottomLeft" state="frozen"/>
      <selection activeCell="H5" sqref="H5"/>
      <selection pane="bottomLeft" activeCell="L30" sqref="L30"/>
    </sheetView>
  </sheetViews>
  <sheetFormatPr defaultColWidth="9.140625" defaultRowHeight="15" x14ac:dyDescent="0.25"/>
  <cols>
    <col min="1" max="1" width="10.28515625" style="574" customWidth="1"/>
    <col min="2" max="2" width="9.42578125" style="574" customWidth="1"/>
    <col min="3" max="3" width="10.28515625" style="574" customWidth="1"/>
    <col min="4" max="4" width="22.28515625" style="574" customWidth="1"/>
    <col min="5" max="5" width="15" style="574" customWidth="1"/>
    <col min="6" max="6" width="10.5703125" style="574" customWidth="1"/>
    <col min="7" max="7" width="10.7109375" style="574" customWidth="1"/>
    <col min="8" max="8" width="12.7109375" style="574" customWidth="1"/>
    <col min="9" max="9" width="17.5703125" style="574" customWidth="1"/>
    <col min="10" max="10" width="10.140625" style="574" customWidth="1"/>
    <col min="11" max="11" width="10.28515625" style="574" customWidth="1"/>
    <col min="12" max="12" width="11.28515625" style="574" customWidth="1"/>
    <col min="13" max="13" width="12.5703125" style="574" customWidth="1"/>
    <col min="14" max="15" width="11.85546875" style="574" customWidth="1"/>
    <col min="16" max="16" width="34.28515625" style="574" customWidth="1"/>
    <col min="17" max="17" width="13.42578125" style="574" customWidth="1"/>
    <col min="18" max="16384" width="9.140625" style="574"/>
  </cols>
  <sheetData>
    <row r="1" spans="1:22" ht="20.100000000000001" customHeight="1" x14ac:dyDescent="0.25">
      <c r="A1" s="574" t="s">
        <v>549</v>
      </c>
      <c r="P1" s="29"/>
    </row>
    <row r="2" spans="1:22" ht="20.100000000000001" customHeight="1" x14ac:dyDescent="0.25">
      <c r="A2" s="882" t="s">
        <v>199</v>
      </c>
      <c r="B2" s="882"/>
      <c r="C2" s="572"/>
    </row>
    <row r="3" spans="1:22" ht="20.100000000000001" customHeight="1" x14ac:dyDescent="0.25">
      <c r="A3" s="883" t="s">
        <v>200</v>
      </c>
      <c r="B3" s="883"/>
      <c r="C3" s="573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606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65" t="s">
        <v>120</v>
      </c>
      <c r="K6" s="575" t="s">
        <v>602</v>
      </c>
      <c r="L6" s="65" t="s">
        <v>122</v>
      </c>
      <c r="M6" s="879"/>
      <c r="N6" s="879"/>
      <c r="O6" s="867"/>
      <c r="V6" s="574" t="s">
        <v>505</v>
      </c>
    </row>
    <row r="7" spans="1:22" ht="30" customHeight="1" x14ac:dyDescent="0.25">
      <c r="A7" s="234" t="s">
        <v>367</v>
      </c>
      <c r="B7" s="31"/>
      <c r="C7" s="31"/>
      <c r="D7" s="66" t="s">
        <v>195</v>
      </c>
      <c r="E7" s="70" t="s">
        <v>99</v>
      </c>
      <c r="F7" s="32">
        <v>42409</v>
      </c>
      <c r="G7" s="32">
        <v>43140</v>
      </c>
      <c r="H7" s="63" t="s">
        <v>36</v>
      </c>
      <c r="I7" s="33">
        <v>19990</v>
      </c>
      <c r="J7" s="3">
        <v>42438</v>
      </c>
      <c r="K7" s="48" t="s">
        <v>407</v>
      </c>
      <c r="L7" s="112">
        <v>15000</v>
      </c>
      <c r="M7" s="501">
        <f t="shared" ref="M7:M34" si="0">I7-L7</f>
        <v>4990</v>
      </c>
      <c r="N7" s="577">
        <f t="shared" ref="N7:N41" si="1">L7/K7</f>
        <v>681.81818181818187</v>
      </c>
      <c r="O7" s="110">
        <f>N7*24</f>
        <v>16363.636363636364</v>
      </c>
    </row>
    <row r="8" spans="1:22" ht="30" customHeight="1" x14ac:dyDescent="0.25">
      <c r="A8" s="235" t="s">
        <v>368</v>
      </c>
      <c r="B8" s="89"/>
      <c r="C8" s="89"/>
      <c r="D8" s="66" t="s">
        <v>44</v>
      </c>
      <c r="E8" s="70" t="s">
        <v>100</v>
      </c>
      <c r="F8" s="32">
        <v>42409</v>
      </c>
      <c r="G8" s="32">
        <v>43140</v>
      </c>
      <c r="H8" s="31" t="s">
        <v>36</v>
      </c>
      <c r="I8" s="33">
        <v>3500</v>
      </c>
      <c r="J8" s="3">
        <v>42438</v>
      </c>
      <c r="K8" s="48" t="s">
        <v>407</v>
      </c>
      <c r="L8" s="112">
        <v>2000</v>
      </c>
      <c r="M8" s="501">
        <f t="shared" si="0"/>
        <v>1500</v>
      </c>
      <c r="N8" s="577">
        <f t="shared" si="1"/>
        <v>90.909090909090907</v>
      </c>
      <c r="O8" s="110">
        <f>N8*48</f>
        <v>4363.636363636364</v>
      </c>
      <c r="P8" s="64"/>
    </row>
    <row r="9" spans="1:22" ht="30" customHeight="1" x14ac:dyDescent="0.25">
      <c r="A9" s="235" t="s">
        <v>369</v>
      </c>
      <c r="B9" s="91"/>
      <c r="C9" s="91"/>
      <c r="D9" s="66" t="s">
        <v>9</v>
      </c>
      <c r="E9" s="70" t="s">
        <v>453</v>
      </c>
      <c r="F9" s="32">
        <v>41775</v>
      </c>
      <c r="G9" s="32">
        <v>43236</v>
      </c>
      <c r="H9" s="31" t="s">
        <v>4</v>
      </c>
      <c r="I9" s="33">
        <v>519296</v>
      </c>
      <c r="J9" s="3">
        <v>41806</v>
      </c>
      <c r="K9" s="48" t="s">
        <v>397</v>
      </c>
      <c r="L9" s="123">
        <v>575000</v>
      </c>
      <c r="M9" s="111">
        <f t="shared" si="0"/>
        <v>-55704</v>
      </c>
      <c r="N9" s="577">
        <f t="shared" si="1"/>
        <v>13068.181818181818</v>
      </c>
      <c r="O9" s="110">
        <f>N9*48</f>
        <v>627272.72727272729</v>
      </c>
    </row>
    <row r="10" spans="1:22" s="447" customFormat="1" ht="30" customHeight="1" x14ac:dyDescent="0.25">
      <c r="A10" s="235" t="s">
        <v>370</v>
      </c>
      <c r="B10" s="89"/>
      <c r="C10" s="89"/>
      <c r="D10" s="66" t="s">
        <v>35</v>
      </c>
      <c r="E10" s="70" t="s">
        <v>180</v>
      </c>
      <c r="F10" s="32">
        <v>42513</v>
      </c>
      <c r="G10" s="32">
        <v>43243</v>
      </c>
      <c r="H10" s="31" t="s">
        <v>36</v>
      </c>
      <c r="I10" s="33">
        <v>19900</v>
      </c>
      <c r="J10" s="74">
        <v>42544</v>
      </c>
      <c r="K10" s="75" t="s">
        <v>404</v>
      </c>
      <c r="L10" s="371">
        <v>35900</v>
      </c>
      <c r="M10" s="111">
        <f t="shared" si="0"/>
        <v>-16000</v>
      </c>
      <c r="N10" s="577">
        <f t="shared" si="1"/>
        <v>1158.0645161290322</v>
      </c>
      <c r="O10" s="110">
        <f>N10*24</f>
        <v>27793.548387096773</v>
      </c>
    </row>
    <row r="11" spans="1:22" ht="30" customHeight="1" x14ac:dyDescent="0.25">
      <c r="A11" s="234" t="s">
        <v>371</v>
      </c>
      <c r="B11" s="32"/>
      <c r="C11" s="32"/>
      <c r="D11" s="66" t="s">
        <v>8</v>
      </c>
      <c r="E11" s="70" t="s">
        <v>102</v>
      </c>
      <c r="F11" s="32">
        <v>41870</v>
      </c>
      <c r="G11" s="32">
        <v>43331</v>
      </c>
      <c r="H11" s="31" t="s">
        <v>4</v>
      </c>
      <c r="I11" s="33">
        <v>248500</v>
      </c>
      <c r="J11" s="3">
        <v>41901</v>
      </c>
      <c r="K11" s="48" t="s">
        <v>84</v>
      </c>
      <c r="L11" s="123">
        <v>282000</v>
      </c>
      <c r="M11" s="111">
        <f t="shared" si="0"/>
        <v>-33500</v>
      </c>
      <c r="N11" s="577">
        <f t="shared" si="1"/>
        <v>6878.0487804878048</v>
      </c>
      <c r="O11" s="110">
        <f>N11*48</f>
        <v>330146.3414634146</v>
      </c>
    </row>
    <row r="12" spans="1:22" ht="30" customHeight="1" x14ac:dyDescent="0.25">
      <c r="A12" s="236" t="s">
        <v>372</v>
      </c>
      <c r="B12" s="93"/>
      <c r="C12" s="93"/>
      <c r="D12" s="68" t="s">
        <v>50</v>
      </c>
      <c r="E12" s="69" t="s">
        <v>103</v>
      </c>
      <c r="F12" s="25">
        <v>42013</v>
      </c>
      <c r="G12" s="25">
        <v>43474</v>
      </c>
      <c r="H12" s="25" t="s">
        <v>4</v>
      </c>
      <c r="I12" s="26" t="s">
        <v>547</v>
      </c>
      <c r="J12" s="3">
        <v>42044</v>
      </c>
      <c r="K12" s="48" t="s">
        <v>519</v>
      </c>
      <c r="L12" s="112">
        <v>18800</v>
      </c>
      <c r="M12" s="111" t="e">
        <f t="shared" si="0"/>
        <v>#VALUE!</v>
      </c>
      <c r="N12" s="577">
        <f t="shared" si="1"/>
        <v>522.22222222222217</v>
      </c>
      <c r="O12" s="110">
        <f t="shared" ref="O12:O30" si="2">N12*48</f>
        <v>25066.666666666664</v>
      </c>
    </row>
    <row r="13" spans="1:22" ht="30" customHeight="1" x14ac:dyDescent="0.25">
      <c r="A13" s="236" t="s">
        <v>373</v>
      </c>
      <c r="B13" s="93"/>
      <c r="C13" s="93"/>
      <c r="D13" s="68" t="s">
        <v>51</v>
      </c>
      <c r="E13" s="69" t="s">
        <v>103</v>
      </c>
      <c r="F13" s="25">
        <v>42013</v>
      </c>
      <c r="G13" s="25">
        <v>43474</v>
      </c>
      <c r="H13" s="25" t="s">
        <v>4</v>
      </c>
      <c r="I13" s="26">
        <v>30000</v>
      </c>
      <c r="J13" s="3">
        <v>42044</v>
      </c>
      <c r="K13" s="48" t="s">
        <v>519</v>
      </c>
      <c r="L13" s="112">
        <v>15100</v>
      </c>
      <c r="M13" s="111">
        <f t="shared" si="0"/>
        <v>14900</v>
      </c>
      <c r="N13" s="577">
        <f t="shared" si="1"/>
        <v>419.44444444444446</v>
      </c>
      <c r="O13" s="110">
        <f t="shared" si="2"/>
        <v>20133.333333333336</v>
      </c>
    </row>
    <row r="14" spans="1:22" ht="30" customHeight="1" x14ac:dyDescent="0.25">
      <c r="A14" s="237" t="s">
        <v>374</v>
      </c>
      <c r="B14" s="25"/>
      <c r="C14" s="25"/>
      <c r="D14" s="68" t="s">
        <v>129</v>
      </c>
      <c r="E14" s="69" t="s">
        <v>103</v>
      </c>
      <c r="F14" s="25">
        <v>42013</v>
      </c>
      <c r="G14" s="25">
        <v>43474</v>
      </c>
      <c r="H14" s="25" t="s">
        <v>4</v>
      </c>
      <c r="I14" s="517" t="s">
        <v>547</v>
      </c>
      <c r="J14" s="3">
        <v>42044</v>
      </c>
      <c r="K14" s="48" t="s">
        <v>496</v>
      </c>
      <c r="L14" s="112">
        <v>21800</v>
      </c>
      <c r="M14" s="111" t="e">
        <f t="shared" si="0"/>
        <v>#VALUE!</v>
      </c>
      <c r="N14" s="577">
        <f t="shared" si="1"/>
        <v>622.85714285714289</v>
      </c>
      <c r="O14" s="110">
        <f t="shared" si="2"/>
        <v>29897.142857142859</v>
      </c>
    </row>
    <row r="15" spans="1:22" ht="30" customHeight="1" x14ac:dyDescent="0.25">
      <c r="A15" s="237" t="s">
        <v>375</v>
      </c>
      <c r="B15" s="25"/>
      <c r="C15" s="25"/>
      <c r="D15" s="68" t="s">
        <v>196</v>
      </c>
      <c r="E15" s="69" t="s">
        <v>104</v>
      </c>
      <c r="F15" s="25">
        <v>42058</v>
      </c>
      <c r="G15" s="25">
        <v>43519</v>
      </c>
      <c r="H15" s="25" t="s">
        <v>4</v>
      </c>
      <c r="I15" s="26">
        <v>10708492</v>
      </c>
      <c r="J15" s="25">
        <v>42086</v>
      </c>
      <c r="K15" s="237" t="s">
        <v>402</v>
      </c>
      <c r="L15" s="240"/>
      <c r="M15" s="361"/>
      <c r="N15" s="578">
        <f t="shared" si="1"/>
        <v>0</v>
      </c>
      <c r="O15" s="576"/>
    </row>
    <row r="16" spans="1:22" ht="30" customHeight="1" x14ac:dyDescent="0.25">
      <c r="A16" s="237" t="s">
        <v>376</v>
      </c>
      <c r="B16" s="25"/>
      <c r="C16" s="25"/>
      <c r="D16" s="68" t="s">
        <v>7</v>
      </c>
      <c r="E16" s="69" t="s">
        <v>182</v>
      </c>
      <c r="F16" s="25">
        <v>42137</v>
      </c>
      <c r="G16" s="25">
        <v>43598</v>
      </c>
      <c r="H16" s="25" t="s">
        <v>4</v>
      </c>
      <c r="I16" s="26">
        <v>419996</v>
      </c>
      <c r="J16" s="3">
        <v>42168</v>
      </c>
      <c r="K16" s="48" t="s">
        <v>498</v>
      </c>
      <c r="L16" s="112">
        <v>408000</v>
      </c>
      <c r="M16" s="501">
        <f t="shared" si="0"/>
        <v>11996</v>
      </c>
      <c r="N16" s="582">
        <f t="shared" si="1"/>
        <v>12750</v>
      </c>
      <c r="O16" s="110">
        <f t="shared" si="2"/>
        <v>612000</v>
      </c>
    </row>
    <row r="17" spans="1:22" ht="30" customHeight="1" x14ac:dyDescent="0.25">
      <c r="A17" s="237" t="s">
        <v>377</v>
      </c>
      <c r="B17" s="24"/>
      <c r="C17" s="24"/>
      <c r="D17" s="68" t="s">
        <v>48</v>
      </c>
      <c r="E17" s="69" t="s">
        <v>105</v>
      </c>
      <c r="F17" s="25">
        <v>42150</v>
      </c>
      <c r="G17" s="25">
        <v>43611</v>
      </c>
      <c r="H17" s="24" t="s">
        <v>4</v>
      </c>
      <c r="I17" s="26">
        <v>19800</v>
      </c>
      <c r="J17" s="3">
        <v>42181</v>
      </c>
      <c r="K17" s="48" t="s">
        <v>404</v>
      </c>
      <c r="L17" s="112">
        <v>14000</v>
      </c>
      <c r="M17" s="501">
        <f t="shared" si="0"/>
        <v>5800</v>
      </c>
      <c r="N17" s="582">
        <f t="shared" si="1"/>
        <v>451.61290322580646</v>
      </c>
      <c r="O17" s="110">
        <f t="shared" si="2"/>
        <v>21677.419354838712</v>
      </c>
    </row>
    <row r="18" spans="1:22" ht="30" customHeight="1" x14ac:dyDescent="0.25">
      <c r="A18" s="237" t="s">
        <v>378</v>
      </c>
      <c r="B18" s="25"/>
      <c r="C18" s="25"/>
      <c r="D18" s="68" t="s">
        <v>10</v>
      </c>
      <c r="E18" s="69" t="s">
        <v>107</v>
      </c>
      <c r="F18" s="25">
        <v>42259</v>
      </c>
      <c r="G18" s="25">
        <v>43720</v>
      </c>
      <c r="H18" s="24" t="s">
        <v>4</v>
      </c>
      <c r="I18" s="94">
        <v>282000</v>
      </c>
      <c r="J18" s="3">
        <v>42289</v>
      </c>
      <c r="K18" s="48" t="s">
        <v>520</v>
      </c>
      <c r="L18" s="112">
        <v>146600</v>
      </c>
      <c r="M18" s="501">
        <f t="shared" si="0"/>
        <v>135400</v>
      </c>
      <c r="N18" s="582">
        <f t="shared" si="1"/>
        <v>5235.7142857142853</v>
      </c>
      <c r="O18" s="110">
        <f t="shared" si="2"/>
        <v>251314.28571428568</v>
      </c>
    </row>
    <row r="19" spans="1:22" ht="30" customHeight="1" x14ac:dyDescent="0.25">
      <c r="A19" s="236" t="s">
        <v>379</v>
      </c>
      <c r="B19" s="93"/>
      <c r="C19" s="93"/>
      <c r="D19" s="68" t="s">
        <v>6</v>
      </c>
      <c r="E19" s="69" t="s">
        <v>106</v>
      </c>
      <c r="F19" s="25">
        <v>42259</v>
      </c>
      <c r="G19" s="25">
        <v>43720</v>
      </c>
      <c r="H19" s="24" t="s">
        <v>4</v>
      </c>
      <c r="I19" s="26">
        <v>53600</v>
      </c>
      <c r="J19" s="3">
        <v>42289</v>
      </c>
      <c r="K19" s="48" t="s">
        <v>520</v>
      </c>
      <c r="L19" s="112">
        <v>41000</v>
      </c>
      <c r="M19" s="501">
        <f t="shared" si="0"/>
        <v>12600</v>
      </c>
      <c r="N19" s="582">
        <f t="shared" si="1"/>
        <v>1464.2857142857142</v>
      </c>
      <c r="O19" s="110">
        <f t="shared" si="2"/>
        <v>70285.71428571429</v>
      </c>
    </row>
    <row r="20" spans="1:22" ht="30" customHeight="1" x14ac:dyDescent="0.25">
      <c r="A20" s="236" t="s">
        <v>380</v>
      </c>
      <c r="B20" s="93"/>
      <c r="C20" s="93"/>
      <c r="D20" s="68" t="s">
        <v>47</v>
      </c>
      <c r="E20" s="69" t="s">
        <v>108</v>
      </c>
      <c r="F20" s="25">
        <v>42259</v>
      </c>
      <c r="G20" s="25">
        <v>43720</v>
      </c>
      <c r="H20" s="24" t="s">
        <v>4</v>
      </c>
      <c r="I20" s="26">
        <v>1599996</v>
      </c>
      <c r="J20" s="3">
        <v>42289</v>
      </c>
      <c r="K20" s="48" t="s">
        <v>520</v>
      </c>
      <c r="L20" s="112">
        <v>1113000</v>
      </c>
      <c r="M20" s="501">
        <f t="shared" si="0"/>
        <v>486996</v>
      </c>
      <c r="N20" s="582">
        <f t="shared" si="1"/>
        <v>39750</v>
      </c>
      <c r="O20" s="110">
        <f t="shared" si="2"/>
        <v>1908000</v>
      </c>
    </row>
    <row r="21" spans="1:22" ht="30" customHeight="1" x14ac:dyDescent="0.25">
      <c r="A21" s="237" t="s">
        <v>381</v>
      </c>
      <c r="B21" s="25"/>
      <c r="C21" s="25"/>
      <c r="D21" s="68" t="s">
        <v>184</v>
      </c>
      <c r="E21" s="69" t="s">
        <v>109</v>
      </c>
      <c r="F21" s="25">
        <v>42259</v>
      </c>
      <c r="G21" s="25">
        <v>43720</v>
      </c>
      <c r="H21" s="24" t="s">
        <v>4</v>
      </c>
      <c r="I21" s="26">
        <v>868400</v>
      </c>
      <c r="J21" s="74">
        <v>42289</v>
      </c>
      <c r="K21" s="75" t="s">
        <v>520</v>
      </c>
      <c r="L21" s="112">
        <v>518000</v>
      </c>
      <c r="M21" s="501">
        <f t="shared" si="0"/>
        <v>350400</v>
      </c>
      <c r="N21" s="582">
        <f t="shared" si="1"/>
        <v>18500</v>
      </c>
      <c r="O21" s="110">
        <f t="shared" si="2"/>
        <v>888000</v>
      </c>
    </row>
    <row r="22" spans="1:22" ht="30" customHeight="1" x14ac:dyDescent="0.25">
      <c r="A22" s="95"/>
      <c r="B22" s="95"/>
      <c r="C22" s="95"/>
      <c r="D22" s="24" t="s">
        <v>425</v>
      </c>
      <c r="E22" s="95" t="s">
        <v>97</v>
      </c>
      <c r="F22" s="246">
        <v>42817</v>
      </c>
      <c r="G22" s="246">
        <v>43547</v>
      </c>
      <c r="H22" s="24" t="s">
        <v>36</v>
      </c>
      <c r="I22" s="245">
        <v>19900</v>
      </c>
      <c r="J22" s="3">
        <v>42848</v>
      </c>
      <c r="K22" s="2">
        <v>9</v>
      </c>
      <c r="L22" s="123">
        <v>6800</v>
      </c>
      <c r="M22" s="501">
        <f t="shared" si="0"/>
        <v>13100</v>
      </c>
      <c r="N22" s="582">
        <f t="shared" si="1"/>
        <v>755.55555555555554</v>
      </c>
      <c r="O22" s="110">
        <f>N22*24</f>
        <v>18133.333333333332</v>
      </c>
    </row>
    <row r="23" spans="1:22" ht="30" customHeight="1" x14ac:dyDescent="0.25">
      <c r="A23" s="237" t="s">
        <v>383</v>
      </c>
      <c r="B23" s="25"/>
      <c r="C23" s="25"/>
      <c r="D23" s="68" t="s">
        <v>185</v>
      </c>
      <c r="E23" s="69" t="s">
        <v>111</v>
      </c>
      <c r="F23" s="25">
        <v>42389</v>
      </c>
      <c r="G23" s="25">
        <v>43850</v>
      </c>
      <c r="H23" s="24" t="s">
        <v>4</v>
      </c>
      <c r="I23" s="26">
        <v>358800</v>
      </c>
      <c r="J23" s="3">
        <v>42420</v>
      </c>
      <c r="K23" s="48" t="s">
        <v>406</v>
      </c>
      <c r="L23" s="123">
        <v>303200</v>
      </c>
      <c r="M23" s="501">
        <f t="shared" si="0"/>
        <v>55600</v>
      </c>
      <c r="N23" s="582">
        <f t="shared" si="1"/>
        <v>12633.333333333334</v>
      </c>
      <c r="O23" s="110">
        <f t="shared" si="2"/>
        <v>606400</v>
      </c>
    </row>
    <row r="24" spans="1:22" ht="30" customHeight="1" x14ac:dyDescent="0.25">
      <c r="A24" s="237" t="s">
        <v>384</v>
      </c>
      <c r="B24" s="24"/>
      <c r="C24" s="24"/>
      <c r="D24" s="68" t="s">
        <v>38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67354.070000000007</v>
      </c>
      <c r="J24" s="74">
        <v>42471</v>
      </c>
      <c r="K24" s="75" t="s">
        <v>76</v>
      </c>
      <c r="L24" s="123">
        <v>40000</v>
      </c>
      <c r="M24" s="501">
        <f t="shared" si="0"/>
        <v>27354.070000000007</v>
      </c>
      <c r="N24" s="582">
        <f t="shared" si="1"/>
        <v>2000</v>
      </c>
      <c r="O24" s="110">
        <f t="shared" si="2"/>
        <v>96000</v>
      </c>
    </row>
    <row r="25" spans="1:22" ht="30" customHeight="1" x14ac:dyDescent="0.25">
      <c r="A25" s="237" t="s">
        <v>385</v>
      </c>
      <c r="B25" s="24"/>
      <c r="C25" s="24"/>
      <c r="D25" s="68" t="s">
        <v>186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67114</v>
      </c>
      <c r="J25" s="3">
        <v>42471</v>
      </c>
      <c r="K25" s="48" t="s">
        <v>66</v>
      </c>
      <c r="L25" s="112">
        <v>23000</v>
      </c>
      <c r="M25" s="501">
        <f t="shared" si="0"/>
        <v>44114</v>
      </c>
      <c r="N25" s="582">
        <f t="shared" si="1"/>
        <v>1095.2380952380952</v>
      </c>
      <c r="O25" s="110">
        <f t="shared" si="2"/>
        <v>52571.428571428565</v>
      </c>
      <c r="P25" s="444"/>
      <c r="Q25" s="444"/>
      <c r="R25" s="444"/>
      <c r="S25" s="444"/>
    </row>
    <row r="26" spans="1:22" ht="30" customHeight="1" x14ac:dyDescent="0.25">
      <c r="A26" s="237"/>
      <c r="B26" s="24"/>
      <c r="C26" s="24"/>
      <c r="D26" s="68" t="s">
        <v>39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67352</v>
      </c>
      <c r="J26" s="25">
        <v>42471</v>
      </c>
      <c r="K26" s="237" t="s">
        <v>76</v>
      </c>
      <c r="L26" s="448"/>
      <c r="M26" s="361"/>
      <c r="N26" s="583">
        <f t="shared" si="1"/>
        <v>0</v>
      </c>
      <c r="O26" s="576"/>
      <c r="P26" s="444"/>
      <c r="Q26" s="444"/>
      <c r="R26" s="444"/>
      <c r="S26" s="444"/>
    </row>
    <row r="27" spans="1:22" ht="30" customHeight="1" x14ac:dyDescent="0.25">
      <c r="A27" s="237" t="s">
        <v>386</v>
      </c>
      <c r="B27" s="24"/>
      <c r="C27" s="24"/>
      <c r="D27" s="68" t="s">
        <v>37</v>
      </c>
      <c r="E27" s="69" t="s">
        <v>112</v>
      </c>
      <c r="F27" s="25">
        <v>42440</v>
      </c>
      <c r="G27" s="25">
        <v>43901</v>
      </c>
      <c r="H27" s="24" t="s">
        <v>4</v>
      </c>
      <c r="I27" s="26">
        <v>115272.71</v>
      </c>
      <c r="J27" s="3">
        <v>42471</v>
      </c>
      <c r="K27" s="48" t="s">
        <v>66</v>
      </c>
      <c r="L27" s="112">
        <v>23200</v>
      </c>
      <c r="M27" s="501">
        <f t="shared" si="0"/>
        <v>92072.71</v>
      </c>
      <c r="N27" s="582">
        <f t="shared" si="1"/>
        <v>1104.7619047619048</v>
      </c>
      <c r="O27" s="110">
        <f t="shared" si="2"/>
        <v>53028.571428571435</v>
      </c>
      <c r="P27" s="444"/>
      <c r="Q27" s="444"/>
      <c r="R27" s="444"/>
      <c r="S27" s="444"/>
    </row>
    <row r="28" spans="1:22" ht="30" customHeight="1" x14ac:dyDescent="0.25">
      <c r="A28" s="237" t="s">
        <v>387</v>
      </c>
      <c r="B28" s="24"/>
      <c r="C28" s="24"/>
      <c r="D28" s="68" t="s">
        <v>40</v>
      </c>
      <c r="E28" s="69" t="s">
        <v>112</v>
      </c>
      <c r="F28" s="25">
        <v>42440</v>
      </c>
      <c r="G28" s="25">
        <v>43901</v>
      </c>
      <c r="H28" s="24" t="s">
        <v>4</v>
      </c>
      <c r="I28" s="26">
        <v>67140</v>
      </c>
      <c r="J28" s="3">
        <v>42471</v>
      </c>
      <c r="K28" s="48" t="s">
        <v>66</v>
      </c>
      <c r="L28" s="112">
        <v>2100</v>
      </c>
      <c r="M28" s="501">
        <f t="shared" si="0"/>
        <v>65040</v>
      </c>
      <c r="N28" s="582">
        <f t="shared" si="1"/>
        <v>100</v>
      </c>
      <c r="O28" s="110">
        <f t="shared" si="2"/>
        <v>4800</v>
      </c>
      <c r="P28" s="444"/>
      <c r="Q28" s="444"/>
      <c r="R28" s="444"/>
      <c r="S28" s="444"/>
      <c r="T28" s="76"/>
      <c r="U28" s="77"/>
      <c r="V28" s="77"/>
    </row>
    <row r="29" spans="1:22" ht="30" customHeight="1" x14ac:dyDescent="0.25">
      <c r="A29" s="237" t="s">
        <v>388</v>
      </c>
      <c r="B29" s="25"/>
      <c r="C29" s="25"/>
      <c r="D29" s="68" t="s">
        <v>24</v>
      </c>
      <c r="E29" s="69" t="s">
        <v>177</v>
      </c>
      <c r="F29" s="25">
        <v>42545</v>
      </c>
      <c r="G29" s="25">
        <v>44006</v>
      </c>
      <c r="H29" s="24" t="s">
        <v>4</v>
      </c>
      <c r="I29" s="26">
        <v>30000000</v>
      </c>
      <c r="J29" s="3">
        <v>42575</v>
      </c>
      <c r="K29" s="48" t="s">
        <v>408</v>
      </c>
      <c r="L29" s="115">
        <v>7815000</v>
      </c>
      <c r="M29" s="501">
        <f t="shared" si="0"/>
        <v>22185000</v>
      </c>
      <c r="N29" s="582">
        <f t="shared" si="1"/>
        <v>434166.66666666669</v>
      </c>
      <c r="O29" s="110">
        <f t="shared" si="2"/>
        <v>20840000</v>
      </c>
      <c r="P29" s="669" t="s">
        <v>738</v>
      </c>
      <c r="Q29" s="444"/>
      <c r="R29" s="444"/>
      <c r="S29" s="444"/>
    </row>
    <row r="30" spans="1:22" ht="30" customHeight="1" x14ac:dyDescent="0.25">
      <c r="A30" s="237" t="s">
        <v>384</v>
      </c>
      <c r="B30" s="25"/>
      <c r="C30" s="25"/>
      <c r="D30" s="68" t="s">
        <v>30</v>
      </c>
      <c r="E30" s="69" t="s">
        <v>181</v>
      </c>
      <c r="F30" s="25">
        <v>42664</v>
      </c>
      <c r="G30" s="25">
        <v>44125</v>
      </c>
      <c r="H30" s="24" t="s">
        <v>4</v>
      </c>
      <c r="I30" s="26">
        <v>91949</v>
      </c>
      <c r="J30" s="74">
        <v>42695</v>
      </c>
      <c r="K30" s="75" t="s">
        <v>400</v>
      </c>
      <c r="L30" s="123">
        <v>30050</v>
      </c>
      <c r="M30" s="501">
        <f t="shared" si="0"/>
        <v>61899</v>
      </c>
      <c r="N30" s="582">
        <f t="shared" si="1"/>
        <v>2003.3333333333333</v>
      </c>
      <c r="O30" s="110">
        <f t="shared" si="2"/>
        <v>96160</v>
      </c>
      <c r="P30" s="444"/>
      <c r="Q30" s="444"/>
      <c r="R30" s="444"/>
      <c r="S30" s="444"/>
    </row>
    <row r="31" spans="1:22" ht="30" customHeight="1" x14ac:dyDescent="0.25">
      <c r="A31" s="237" t="s">
        <v>389</v>
      </c>
      <c r="B31" s="95"/>
      <c r="C31" s="95"/>
      <c r="D31" s="68" t="s">
        <v>60</v>
      </c>
      <c r="E31" s="69" t="s">
        <v>113</v>
      </c>
      <c r="F31" s="25">
        <v>41883</v>
      </c>
      <c r="G31" s="24"/>
      <c r="H31" s="24"/>
      <c r="I31" s="26" t="s">
        <v>61</v>
      </c>
      <c r="J31" s="25">
        <v>41913</v>
      </c>
      <c r="K31" s="237" t="s">
        <v>85</v>
      </c>
      <c r="L31" s="361"/>
      <c r="M31" s="361"/>
      <c r="N31" s="583">
        <f t="shared" si="1"/>
        <v>0</v>
      </c>
      <c r="O31" s="576"/>
    </row>
    <row r="32" spans="1:22" ht="30" customHeight="1" x14ac:dyDescent="0.25">
      <c r="A32" s="64" t="s">
        <v>365</v>
      </c>
      <c r="B32" s="375"/>
      <c r="C32" s="375"/>
      <c r="D32" s="326" t="s">
        <v>328</v>
      </c>
      <c r="E32" s="504" t="s">
        <v>428</v>
      </c>
      <c r="F32" s="74">
        <v>42767</v>
      </c>
      <c r="G32" s="74">
        <v>43100</v>
      </c>
      <c r="H32" s="326" t="s">
        <v>522</v>
      </c>
      <c r="I32" s="505">
        <v>157000</v>
      </c>
      <c r="J32" s="74">
        <v>42826</v>
      </c>
      <c r="K32" s="326">
        <v>10</v>
      </c>
      <c r="L32" s="549">
        <v>209000</v>
      </c>
      <c r="M32" s="111">
        <f t="shared" si="0"/>
        <v>-52000</v>
      </c>
      <c r="N32" s="582">
        <f t="shared" si="1"/>
        <v>20900</v>
      </c>
      <c r="O32" s="110">
        <f>N32*10</f>
        <v>209000</v>
      </c>
      <c r="P32" s="648" t="s">
        <v>657</v>
      </c>
      <c r="Q32" s="648"/>
      <c r="R32" s="648"/>
      <c r="S32" s="648"/>
      <c r="T32" s="648"/>
      <c r="U32" s="648"/>
    </row>
    <row r="33" spans="1:16" ht="30" customHeight="1" x14ac:dyDescent="0.25">
      <c r="A33" s="2">
        <v>116554</v>
      </c>
      <c r="B33" s="1"/>
      <c r="C33" s="1"/>
      <c r="D33" s="266" t="s">
        <v>433</v>
      </c>
      <c r="E33" s="327" t="s">
        <v>434</v>
      </c>
      <c r="F33" s="3">
        <v>42767</v>
      </c>
      <c r="G33" s="3">
        <v>43132</v>
      </c>
      <c r="H33" s="2" t="s">
        <v>32</v>
      </c>
      <c r="I33" s="221">
        <v>14000</v>
      </c>
      <c r="J33" s="3">
        <v>42795</v>
      </c>
      <c r="K33" s="2">
        <v>10</v>
      </c>
      <c r="L33" s="410">
        <v>9200</v>
      </c>
      <c r="M33" s="501">
        <f t="shared" si="0"/>
        <v>4800</v>
      </c>
      <c r="N33" s="582">
        <f t="shared" si="1"/>
        <v>920</v>
      </c>
      <c r="O33" s="110">
        <f>N33*12</f>
        <v>11040</v>
      </c>
    </row>
    <row r="34" spans="1:16" ht="30" customHeight="1" x14ac:dyDescent="0.25">
      <c r="A34" s="2">
        <v>100406</v>
      </c>
      <c r="B34" s="1"/>
      <c r="C34" s="1"/>
      <c r="D34" s="2" t="s">
        <v>577</v>
      </c>
      <c r="E34" s="2" t="s">
        <v>578</v>
      </c>
      <c r="F34" s="3">
        <v>42804</v>
      </c>
      <c r="G34" s="3">
        <v>43169</v>
      </c>
      <c r="H34" s="2" t="s">
        <v>32</v>
      </c>
      <c r="I34" s="15">
        <v>99000</v>
      </c>
      <c r="J34" s="3">
        <v>42835</v>
      </c>
      <c r="K34" s="2">
        <v>10</v>
      </c>
      <c r="L34" s="409"/>
      <c r="M34" s="501">
        <f t="shared" si="0"/>
        <v>99000</v>
      </c>
      <c r="N34" s="582">
        <f t="shared" si="1"/>
        <v>0</v>
      </c>
      <c r="O34" s="110">
        <f>N34*12</f>
        <v>0</v>
      </c>
    </row>
    <row r="35" spans="1:16" ht="30" customHeight="1" x14ac:dyDescent="0.25">
      <c r="A35" s="237">
        <v>118099</v>
      </c>
      <c r="B35" s="25"/>
      <c r="C35" s="25"/>
      <c r="D35" s="68" t="s">
        <v>516</v>
      </c>
      <c r="E35" s="68" t="s">
        <v>523</v>
      </c>
      <c r="F35" s="25">
        <v>42865</v>
      </c>
      <c r="G35" s="25">
        <v>43247</v>
      </c>
      <c r="H35" s="24" t="s">
        <v>32</v>
      </c>
      <c r="I35" s="26">
        <v>19592</v>
      </c>
      <c r="J35" s="25">
        <v>42896</v>
      </c>
      <c r="K35" s="24"/>
      <c r="L35" s="511">
        <v>19592</v>
      </c>
      <c r="M35" s="361"/>
      <c r="N35" s="583"/>
      <c r="O35" s="576"/>
    </row>
    <row r="36" spans="1:16" ht="30" customHeight="1" x14ac:dyDescent="0.25">
      <c r="A36" s="2">
        <v>118715</v>
      </c>
      <c r="B36" s="1"/>
      <c r="C36" s="1"/>
      <c r="D36" s="2" t="s">
        <v>188</v>
      </c>
      <c r="E36" s="2" t="s">
        <v>562</v>
      </c>
      <c r="F36" s="3">
        <v>42878</v>
      </c>
      <c r="G36" s="3">
        <v>43243</v>
      </c>
      <c r="H36" s="2" t="s">
        <v>32</v>
      </c>
      <c r="I36" s="550">
        <v>64195</v>
      </c>
      <c r="J36" s="3">
        <v>42909</v>
      </c>
      <c r="K36" s="2">
        <v>7</v>
      </c>
      <c r="L36" s="410">
        <v>48000</v>
      </c>
      <c r="M36" s="501">
        <f>I36-L36</f>
        <v>16195</v>
      </c>
      <c r="N36" s="582">
        <f t="shared" si="1"/>
        <v>6857.1428571428569</v>
      </c>
      <c r="O36" s="110">
        <f>N36*12</f>
        <v>82285.71428571429</v>
      </c>
    </row>
    <row r="37" spans="1:16" ht="30" x14ac:dyDescent="0.25">
      <c r="A37" s="2">
        <v>105924</v>
      </c>
      <c r="B37" s="1"/>
      <c r="C37" s="1"/>
      <c r="D37" s="266" t="s">
        <v>576</v>
      </c>
      <c r="E37" s="266" t="s">
        <v>579</v>
      </c>
      <c r="F37" s="3">
        <v>42936</v>
      </c>
      <c r="G37" s="3">
        <v>43301</v>
      </c>
      <c r="H37" s="2" t="s">
        <v>32</v>
      </c>
      <c r="I37" s="550">
        <v>40500</v>
      </c>
      <c r="J37" s="3">
        <v>42967</v>
      </c>
      <c r="K37" s="2">
        <v>6</v>
      </c>
      <c r="L37" s="410">
        <v>22500</v>
      </c>
      <c r="M37" s="501">
        <f>I37-L37</f>
        <v>18000</v>
      </c>
      <c r="N37" s="582">
        <f t="shared" si="1"/>
        <v>3750</v>
      </c>
      <c r="O37" s="110">
        <f>N37*12</f>
        <v>45000</v>
      </c>
    </row>
    <row r="38" spans="1:16" ht="30" customHeight="1" x14ac:dyDescent="0.25">
      <c r="A38" s="2">
        <v>115483</v>
      </c>
      <c r="B38" s="1"/>
      <c r="C38" s="1"/>
      <c r="D38" s="2" t="s">
        <v>580</v>
      </c>
      <c r="E38" s="266" t="s">
        <v>581</v>
      </c>
      <c r="F38" s="3">
        <v>42930</v>
      </c>
      <c r="G38" s="3">
        <v>43295</v>
      </c>
      <c r="H38" s="2" t="s">
        <v>32</v>
      </c>
      <c r="I38" s="550">
        <v>62000</v>
      </c>
      <c r="J38" s="3">
        <v>42961</v>
      </c>
      <c r="K38" s="2">
        <v>6</v>
      </c>
      <c r="L38" s="410">
        <v>62000</v>
      </c>
      <c r="M38" s="501">
        <f>I38-L38</f>
        <v>0</v>
      </c>
      <c r="N38" s="582">
        <f t="shared" si="1"/>
        <v>10333.333333333334</v>
      </c>
      <c r="O38" s="110">
        <f>N38*12</f>
        <v>124000</v>
      </c>
    </row>
    <row r="39" spans="1:16" s="777" customFormat="1" ht="30" x14ac:dyDescent="0.25">
      <c r="A39" s="774">
        <v>104554</v>
      </c>
      <c r="B39" s="775"/>
      <c r="C39" s="775"/>
      <c r="D39" s="776" t="s">
        <v>24</v>
      </c>
      <c r="E39" s="776" t="s">
        <v>731</v>
      </c>
      <c r="F39" s="554">
        <v>42738</v>
      </c>
      <c r="G39" s="554">
        <v>44199</v>
      </c>
      <c r="H39" s="774" t="s">
        <v>4</v>
      </c>
      <c r="I39" s="550">
        <v>576000</v>
      </c>
      <c r="J39" s="554">
        <v>42769</v>
      </c>
      <c r="K39" s="619">
        <v>12</v>
      </c>
      <c r="L39" s="775">
        <v>74900</v>
      </c>
      <c r="M39" s="501">
        <f t="shared" ref="M39" si="3">I39-L39</f>
        <v>501100</v>
      </c>
      <c r="N39" s="110">
        <f t="shared" si="1"/>
        <v>6241.666666666667</v>
      </c>
      <c r="O39" s="110">
        <f>N39*48</f>
        <v>299600</v>
      </c>
      <c r="P39" s="777" t="s">
        <v>732</v>
      </c>
    </row>
    <row r="40" spans="1:16" ht="30" customHeight="1" x14ac:dyDescent="0.25">
      <c r="A40" s="2">
        <v>124338</v>
      </c>
      <c r="B40" s="1"/>
      <c r="C40" s="1"/>
      <c r="D40" s="553" t="s">
        <v>582</v>
      </c>
      <c r="E40" s="266" t="s">
        <v>583</v>
      </c>
      <c r="F40" s="3">
        <v>42989</v>
      </c>
      <c r="G40" s="3">
        <v>44450</v>
      </c>
      <c r="H40" s="2" t="s">
        <v>4</v>
      </c>
      <c r="I40" s="550">
        <v>48800</v>
      </c>
      <c r="J40" s="407">
        <v>43019</v>
      </c>
      <c r="K40" s="2">
        <v>3</v>
      </c>
      <c r="L40" s="410">
        <v>10200</v>
      </c>
      <c r="M40" s="501">
        <f>I40-L40</f>
        <v>38600</v>
      </c>
      <c r="N40" s="582">
        <f t="shared" si="1"/>
        <v>3400</v>
      </c>
      <c r="O40" s="110">
        <f>N40*48</f>
        <v>163200</v>
      </c>
    </row>
    <row r="41" spans="1:16" ht="30" customHeight="1" x14ac:dyDescent="0.25">
      <c r="A41" s="2">
        <v>124338</v>
      </c>
      <c r="B41" s="1"/>
      <c r="C41" s="1"/>
      <c r="D41" s="553" t="s">
        <v>582</v>
      </c>
      <c r="E41" s="266" t="s">
        <v>584</v>
      </c>
      <c r="F41" s="554">
        <v>42998</v>
      </c>
      <c r="G41" s="3">
        <v>44459</v>
      </c>
      <c r="H41" s="2" t="s">
        <v>4</v>
      </c>
      <c r="I41" s="550">
        <v>49300</v>
      </c>
      <c r="J41" s="407">
        <v>43028</v>
      </c>
      <c r="K41" s="2">
        <v>3</v>
      </c>
      <c r="L41" s="410">
        <v>8200</v>
      </c>
      <c r="M41" s="501">
        <f>I41-L41</f>
        <v>41100</v>
      </c>
      <c r="N41" s="582">
        <f t="shared" si="1"/>
        <v>2733.3333333333335</v>
      </c>
      <c r="O41" s="110">
        <f>N41*48</f>
        <v>131200</v>
      </c>
    </row>
    <row r="66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3"/>
  <dimension ref="A1:V65"/>
  <sheetViews>
    <sheetView workbookViewId="0">
      <pane ySplit="6" topLeftCell="A22" activePane="bottomLeft" state="frozen"/>
      <selection activeCell="H5" sqref="H5"/>
      <selection pane="bottomLeft" activeCell="A29" sqref="A29:XFD29"/>
    </sheetView>
  </sheetViews>
  <sheetFormatPr defaultColWidth="9.140625" defaultRowHeight="15" x14ac:dyDescent="0.25"/>
  <cols>
    <col min="1" max="1" width="10.28515625" style="574" customWidth="1"/>
    <col min="2" max="2" width="9.42578125" style="574" customWidth="1"/>
    <col min="3" max="3" width="10.28515625" style="574" customWidth="1"/>
    <col min="4" max="4" width="22.28515625" style="574" customWidth="1"/>
    <col min="5" max="5" width="15" style="574" customWidth="1"/>
    <col min="6" max="6" width="10.5703125" style="574" customWidth="1"/>
    <col min="7" max="7" width="10.7109375" style="574" customWidth="1"/>
    <col min="8" max="8" width="12.7109375" style="574" customWidth="1"/>
    <col min="9" max="9" width="17.5703125" style="574" customWidth="1"/>
    <col min="10" max="10" width="10.140625" style="574" customWidth="1"/>
    <col min="11" max="11" width="10.28515625" style="574" customWidth="1"/>
    <col min="12" max="12" width="11.28515625" style="574" customWidth="1"/>
    <col min="13" max="13" width="12.5703125" style="574" customWidth="1"/>
    <col min="14" max="15" width="11.85546875" style="574" customWidth="1"/>
    <col min="16" max="16" width="32.42578125" style="574" customWidth="1"/>
    <col min="17" max="17" width="13.42578125" style="574" customWidth="1"/>
    <col min="18" max="16384" width="9.140625" style="574"/>
  </cols>
  <sheetData>
    <row r="1" spans="1:22" ht="20.100000000000001" customHeight="1" x14ac:dyDescent="0.25">
      <c r="A1" s="574" t="s">
        <v>549</v>
      </c>
    </row>
    <row r="2" spans="1:22" ht="20.100000000000001" customHeight="1" x14ac:dyDescent="0.25">
      <c r="A2" s="882" t="s">
        <v>199</v>
      </c>
      <c r="B2" s="882"/>
      <c r="C2" s="572"/>
    </row>
    <row r="3" spans="1:22" ht="20.100000000000001" customHeight="1" x14ac:dyDescent="0.25">
      <c r="A3" s="883" t="s">
        <v>200</v>
      </c>
      <c r="B3" s="883"/>
      <c r="C3" s="573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607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65" t="s">
        <v>120</v>
      </c>
      <c r="K6" s="560" t="s">
        <v>600</v>
      </c>
      <c r="L6" s="65" t="s">
        <v>122</v>
      </c>
      <c r="M6" s="879"/>
      <c r="N6" s="879"/>
      <c r="O6" s="867"/>
      <c r="V6" s="574" t="s">
        <v>505</v>
      </c>
    </row>
    <row r="7" spans="1:22" ht="30" customHeight="1" x14ac:dyDescent="0.25">
      <c r="A7" s="234" t="s">
        <v>367</v>
      </c>
      <c r="B7" s="31"/>
      <c r="C7" s="31"/>
      <c r="D7" s="66" t="s">
        <v>195</v>
      </c>
      <c r="E7" s="70" t="s">
        <v>99</v>
      </c>
      <c r="F7" s="32">
        <v>42409</v>
      </c>
      <c r="G7" s="32">
        <v>43140</v>
      </c>
      <c r="H7" s="63" t="s">
        <v>36</v>
      </c>
      <c r="I7" s="33">
        <v>19990</v>
      </c>
      <c r="J7" s="3">
        <v>42438</v>
      </c>
      <c r="K7" s="48" t="s">
        <v>407</v>
      </c>
      <c r="L7" s="112">
        <v>15000</v>
      </c>
      <c r="M7" s="501">
        <f t="shared" ref="M7:M34" si="0">I7-L7</f>
        <v>4990</v>
      </c>
      <c r="N7" s="577">
        <f t="shared" ref="N7:N14" si="1">L7/K7</f>
        <v>681.81818181818187</v>
      </c>
      <c r="O7" s="110">
        <f>N7*24</f>
        <v>16363.636363636364</v>
      </c>
    </row>
    <row r="8" spans="1:22" ht="30" customHeight="1" x14ac:dyDescent="0.25">
      <c r="A8" s="235" t="s">
        <v>368</v>
      </c>
      <c r="B8" s="89"/>
      <c r="C8" s="89"/>
      <c r="D8" s="66" t="s">
        <v>44</v>
      </c>
      <c r="E8" s="70" t="s">
        <v>100</v>
      </c>
      <c r="F8" s="32">
        <v>42409</v>
      </c>
      <c r="G8" s="32">
        <v>43140</v>
      </c>
      <c r="H8" s="31" t="s">
        <v>36</v>
      </c>
      <c r="I8" s="33">
        <v>3500</v>
      </c>
      <c r="J8" s="3">
        <v>42438</v>
      </c>
      <c r="K8" s="48" t="s">
        <v>407</v>
      </c>
      <c r="L8" s="112">
        <v>2200</v>
      </c>
      <c r="M8" s="501">
        <f t="shared" si="0"/>
        <v>1300</v>
      </c>
      <c r="N8" s="577">
        <f>L8/K8</f>
        <v>100</v>
      </c>
      <c r="O8" s="110">
        <f>N8*24</f>
        <v>2400</v>
      </c>
      <c r="P8" s="64"/>
    </row>
    <row r="9" spans="1:22" ht="30" customHeight="1" x14ac:dyDescent="0.25">
      <c r="A9" s="235" t="s">
        <v>369</v>
      </c>
      <c r="B9" s="91"/>
      <c r="C9" s="91"/>
      <c r="D9" s="66" t="s">
        <v>9</v>
      </c>
      <c r="E9" s="70" t="s">
        <v>453</v>
      </c>
      <c r="F9" s="32">
        <v>41775</v>
      </c>
      <c r="G9" s="32">
        <v>43236</v>
      </c>
      <c r="H9" s="31" t="s">
        <v>4</v>
      </c>
      <c r="I9" s="33">
        <v>519296</v>
      </c>
      <c r="J9" s="3">
        <v>41806</v>
      </c>
      <c r="K9" s="48" t="s">
        <v>397</v>
      </c>
      <c r="L9" s="123">
        <v>575000</v>
      </c>
      <c r="M9" s="111">
        <f t="shared" si="0"/>
        <v>-55704</v>
      </c>
      <c r="N9" s="577">
        <f t="shared" si="1"/>
        <v>13068.181818181818</v>
      </c>
      <c r="O9" s="110">
        <f>N9*48</f>
        <v>627272.72727272729</v>
      </c>
    </row>
    <row r="10" spans="1:22" s="447" customFormat="1" ht="30" customHeight="1" x14ac:dyDescent="0.25">
      <c r="A10" s="235" t="s">
        <v>370</v>
      </c>
      <c r="B10" s="89"/>
      <c r="C10" s="89"/>
      <c r="D10" s="66" t="s">
        <v>35</v>
      </c>
      <c r="E10" s="70" t="s">
        <v>180</v>
      </c>
      <c r="F10" s="32">
        <v>42513</v>
      </c>
      <c r="G10" s="32">
        <v>43243</v>
      </c>
      <c r="H10" s="31" t="s">
        <v>36</v>
      </c>
      <c r="I10" s="33">
        <v>19900</v>
      </c>
      <c r="J10" s="74">
        <v>42544</v>
      </c>
      <c r="K10" s="75" t="s">
        <v>404</v>
      </c>
      <c r="L10" s="371">
        <v>36500</v>
      </c>
      <c r="M10" s="111">
        <f t="shared" si="0"/>
        <v>-16600</v>
      </c>
      <c r="N10" s="577">
        <f t="shared" si="1"/>
        <v>1177.4193548387098</v>
      </c>
      <c r="O10" s="110">
        <f>N10*24</f>
        <v>28258.064516129034</v>
      </c>
    </row>
    <row r="11" spans="1:22" ht="30" customHeight="1" x14ac:dyDescent="0.25">
      <c r="A11" s="234" t="s">
        <v>371</v>
      </c>
      <c r="B11" s="32"/>
      <c r="C11" s="32"/>
      <c r="D11" s="66" t="s">
        <v>8</v>
      </c>
      <c r="E11" s="70" t="s">
        <v>102</v>
      </c>
      <c r="F11" s="32">
        <v>41870</v>
      </c>
      <c r="G11" s="32">
        <v>43331</v>
      </c>
      <c r="H11" s="31" t="s">
        <v>4</v>
      </c>
      <c r="I11" s="33">
        <v>248500</v>
      </c>
      <c r="J11" s="3">
        <v>41901</v>
      </c>
      <c r="K11" s="48" t="s">
        <v>84</v>
      </c>
      <c r="L11" s="123">
        <v>287500</v>
      </c>
      <c r="M11" s="111">
        <f t="shared" si="0"/>
        <v>-39000</v>
      </c>
      <c r="N11" s="577">
        <f t="shared" si="1"/>
        <v>7012.1951219512193</v>
      </c>
      <c r="O11" s="110">
        <f>N11*48</f>
        <v>336585.36585365853</v>
      </c>
    </row>
    <row r="12" spans="1:22" ht="30" customHeight="1" x14ac:dyDescent="0.25">
      <c r="A12" s="236" t="s">
        <v>372</v>
      </c>
      <c r="B12" s="93"/>
      <c r="C12" s="93"/>
      <c r="D12" s="68" t="s">
        <v>50</v>
      </c>
      <c r="E12" s="69" t="s">
        <v>103</v>
      </c>
      <c r="F12" s="25">
        <v>42013</v>
      </c>
      <c r="G12" s="25">
        <v>43474</v>
      </c>
      <c r="H12" s="25" t="s">
        <v>4</v>
      </c>
      <c r="I12" s="26" t="s">
        <v>547</v>
      </c>
      <c r="J12" s="3">
        <v>42044</v>
      </c>
      <c r="K12" s="48" t="s">
        <v>519</v>
      </c>
      <c r="L12" s="112">
        <v>18800</v>
      </c>
      <c r="M12" s="501" t="e">
        <f t="shared" si="0"/>
        <v>#VALUE!</v>
      </c>
      <c r="N12" s="577">
        <f t="shared" si="1"/>
        <v>522.22222222222217</v>
      </c>
      <c r="O12" s="110">
        <f>N12*48</f>
        <v>25066.666666666664</v>
      </c>
    </row>
    <row r="13" spans="1:22" ht="30" customHeight="1" x14ac:dyDescent="0.25">
      <c r="A13" s="236" t="s">
        <v>373</v>
      </c>
      <c r="B13" s="93"/>
      <c r="C13" s="93"/>
      <c r="D13" s="68" t="s">
        <v>51</v>
      </c>
      <c r="E13" s="69" t="s">
        <v>103</v>
      </c>
      <c r="F13" s="25">
        <v>42013</v>
      </c>
      <c r="G13" s="25">
        <v>43474</v>
      </c>
      <c r="H13" s="25" t="s">
        <v>4</v>
      </c>
      <c r="I13" s="26">
        <v>30000</v>
      </c>
      <c r="J13" s="3">
        <v>42044</v>
      </c>
      <c r="K13" s="48" t="s">
        <v>519</v>
      </c>
      <c r="L13" s="112">
        <v>15300</v>
      </c>
      <c r="M13" s="501">
        <f t="shared" si="0"/>
        <v>14700</v>
      </c>
      <c r="N13" s="577">
        <f t="shared" si="1"/>
        <v>425</v>
      </c>
      <c r="O13" s="110">
        <f>N13*48</f>
        <v>20400</v>
      </c>
    </row>
    <row r="14" spans="1:22" ht="30" customHeight="1" x14ac:dyDescent="0.25">
      <c r="A14" s="237" t="s">
        <v>374</v>
      </c>
      <c r="B14" s="25"/>
      <c r="C14" s="25"/>
      <c r="D14" s="68" t="s">
        <v>129</v>
      </c>
      <c r="E14" s="69" t="s">
        <v>103</v>
      </c>
      <c r="F14" s="25">
        <v>42013</v>
      </c>
      <c r="G14" s="25">
        <v>43474</v>
      </c>
      <c r="H14" s="25" t="s">
        <v>4</v>
      </c>
      <c r="I14" s="26" t="s">
        <v>547</v>
      </c>
      <c r="J14" s="3">
        <v>42044</v>
      </c>
      <c r="K14" s="48" t="s">
        <v>496</v>
      </c>
      <c r="L14" s="112">
        <v>22000</v>
      </c>
      <c r="M14" s="501" t="e">
        <f t="shared" si="0"/>
        <v>#VALUE!</v>
      </c>
      <c r="N14" s="577">
        <f t="shared" si="1"/>
        <v>628.57142857142856</v>
      </c>
      <c r="O14" s="110">
        <f>N14*48</f>
        <v>30171.428571428572</v>
      </c>
    </row>
    <row r="15" spans="1:22" ht="30" customHeight="1" x14ac:dyDescent="0.25">
      <c r="A15" s="237" t="s">
        <v>375</v>
      </c>
      <c r="B15" s="25"/>
      <c r="C15" s="25"/>
      <c r="D15" s="68" t="s">
        <v>196</v>
      </c>
      <c r="E15" s="69" t="s">
        <v>104</v>
      </c>
      <c r="F15" s="25">
        <v>42058</v>
      </c>
      <c r="G15" s="25">
        <v>43519</v>
      </c>
      <c r="H15" s="25" t="s">
        <v>4</v>
      </c>
      <c r="I15" s="26">
        <v>10708492</v>
      </c>
      <c r="J15" s="25">
        <v>42086</v>
      </c>
      <c r="K15" s="237" t="s">
        <v>402</v>
      </c>
      <c r="L15" s="240"/>
      <c r="M15" s="361"/>
      <c r="N15" s="361"/>
      <c r="O15" s="361"/>
    </row>
    <row r="16" spans="1:22" ht="30" customHeight="1" x14ac:dyDescent="0.25">
      <c r="A16" s="237" t="s">
        <v>376</v>
      </c>
      <c r="B16" s="25"/>
      <c r="C16" s="25"/>
      <c r="D16" s="68" t="s">
        <v>7</v>
      </c>
      <c r="E16" s="69" t="s">
        <v>182</v>
      </c>
      <c r="F16" s="25">
        <v>42137</v>
      </c>
      <c r="G16" s="25">
        <v>43598</v>
      </c>
      <c r="H16" s="25" t="s">
        <v>4</v>
      </c>
      <c r="I16" s="26">
        <v>419996</v>
      </c>
      <c r="J16" s="3">
        <v>42168</v>
      </c>
      <c r="K16" s="48" t="s">
        <v>498</v>
      </c>
      <c r="L16" s="112">
        <v>408000</v>
      </c>
      <c r="M16" s="501">
        <f t="shared" si="0"/>
        <v>11996</v>
      </c>
      <c r="N16" s="577">
        <f t="shared" ref="N16:N34" si="2">L16/K16</f>
        <v>12750</v>
      </c>
      <c r="O16" s="110">
        <f t="shared" ref="O16:O25" si="3">N16*48</f>
        <v>612000</v>
      </c>
    </row>
    <row r="17" spans="1:22" ht="30" customHeight="1" x14ac:dyDescent="0.25">
      <c r="A17" s="237" t="s">
        <v>377</v>
      </c>
      <c r="B17" s="24"/>
      <c r="C17" s="24"/>
      <c r="D17" s="68" t="s">
        <v>48</v>
      </c>
      <c r="E17" s="69" t="s">
        <v>105</v>
      </c>
      <c r="F17" s="25">
        <v>42150</v>
      </c>
      <c r="G17" s="25">
        <v>43611</v>
      </c>
      <c r="H17" s="24" t="s">
        <v>4</v>
      </c>
      <c r="I17" s="26">
        <v>19800</v>
      </c>
      <c r="J17" s="3">
        <v>42181</v>
      </c>
      <c r="K17" s="48" t="s">
        <v>404</v>
      </c>
      <c r="L17" s="112">
        <v>14000</v>
      </c>
      <c r="M17" s="501">
        <f t="shared" si="0"/>
        <v>5800</v>
      </c>
      <c r="N17" s="577">
        <f t="shared" si="2"/>
        <v>451.61290322580646</v>
      </c>
      <c r="O17" s="110">
        <f t="shared" si="3"/>
        <v>21677.419354838712</v>
      </c>
    </row>
    <row r="18" spans="1:22" ht="30" customHeight="1" x14ac:dyDescent="0.25">
      <c r="A18" s="237" t="s">
        <v>378</v>
      </c>
      <c r="B18" s="25"/>
      <c r="C18" s="25"/>
      <c r="D18" s="68" t="s">
        <v>10</v>
      </c>
      <c r="E18" s="69" t="s">
        <v>107</v>
      </c>
      <c r="F18" s="25">
        <v>42259</v>
      </c>
      <c r="G18" s="25">
        <v>43720</v>
      </c>
      <c r="H18" s="24" t="s">
        <v>4</v>
      </c>
      <c r="I18" s="94">
        <v>282000</v>
      </c>
      <c r="J18" s="3">
        <v>42289</v>
      </c>
      <c r="K18" s="48" t="s">
        <v>520</v>
      </c>
      <c r="L18" s="112">
        <v>146600</v>
      </c>
      <c r="M18" s="501">
        <f t="shared" si="0"/>
        <v>135400</v>
      </c>
      <c r="N18" s="577">
        <f t="shared" si="2"/>
        <v>5235.7142857142853</v>
      </c>
      <c r="O18" s="110">
        <f t="shared" si="3"/>
        <v>251314.28571428568</v>
      </c>
    </row>
    <row r="19" spans="1:22" ht="30" customHeight="1" x14ac:dyDescent="0.25">
      <c r="A19" s="236" t="s">
        <v>379</v>
      </c>
      <c r="B19" s="93"/>
      <c r="C19" s="93"/>
      <c r="D19" s="68" t="s">
        <v>6</v>
      </c>
      <c r="E19" s="69" t="s">
        <v>106</v>
      </c>
      <c r="F19" s="25">
        <v>42259</v>
      </c>
      <c r="G19" s="25">
        <v>43720</v>
      </c>
      <c r="H19" s="24" t="s">
        <v>4</v>
      </c>
      <c r="I19" s="26">
        <v>53600</v>
      </c>
      <c r="J19" s="3">
        <v>42289</v>
      </c>
      <c r="K19" s="48" t="s">
        <v>520</v>
      </c>
      <c r="L19" s="112">
        <v>41000</v>
      </c>
      <c r="M19" s="501">
        <f t="shared" si="0"/>
        <v>12600</v>
      </c>
      <c r="N19" s="577">
        <f t="shared" si="2"/>
        <v>1464.2857142857142</v>
      </c>
      <c r="O19" s="110">
        <f t="shared" si="3"/>
        <v>70285.71428571429</v>
      </c>
    </row>
    <row r="20" spans="1:22" ht="30" customHeight="1" x14ac:dyDescent="0.25">
      <c r="A20" s="236" t="s">
        <v>380</v>
      </c>
      <c r="B20" s="93"/>
      <c r="C20" s="93"/>
      <c r="D20" s="68" t="s">
        <v>47</v>
      </c>
      <c r="E20" s="69" t="s">
        <v>108</v>
      </c>
      <c r="F20" s="25">
        <v>42259</v>
      </c>
      <c r="G20" s="25">
        <v>43720</v>
      </c>
      <c r="H20" s="24" t="s">
        <v>4</v>
      </c>
      <c r="I20" s="26">
        <v>1599996</v>
      </c>
      <c r="J20" s="3">
        <v>42289</v>
      </c>
      <c r="K20" s="48" t="s">
        <v>520</v>
      </c>
      <c r="L20" s="112">
        <v>1113000</v>
      </c>
      <c r="M20" s="501">
        <f t="shared" si="0"/>
        <v>486996</v>
      </c>
      <c r="N20" s="577">
        <f t="shared" si="2"/>
        <v>39750</v>
      </c>
      <c r="O20" s="110">
        <f t="shared" si="3"/>
        <v>1908000</v>
      </c>
    </row>
    <row r="21" spans="1:22" ht="30" customHeight="1" x14ac:dyDescent="0.25">
      <c r="A21" s="237" t="s">
        <v>381</v>
      </c>
      <c r="B21" s="25"/>
      <c r="C21" s="25"/>
      <c r="D21" s="68" t="s">
        <v>184</v>
      </c>
      <c r="E21" s="69" t="s">
        <v>109</v>
      </c>
      <c r="F21" s="25">
        <v>42259</v>
      </c>
      <c r="G21" s="25">
        <v>43720</v>
      </c>
      <c r="H21" s="24" t="s">
        <v>4</v>
      </c>
      <c r="I21" s="26">
        <v>868400</v>
      </c>
      <c r="J21" s="74">
        <v>42289</v>
      </c>
      <c r="K21" s="75" t="s">
        <v>520</v>
      </c>
      <c r="L21" s="112">
        <v>518000</v>
      </c>
      <c r="M21" s="501">
        <f t="shared" si="0"/>
        <v>350400</v>
      </c>
      <c r="N21" s="577">
        <f t="shared" si="2"/>
        <v>18500</v>
      </c>
      <c r="O21" s="110">
        <f t="shared" si="3"/>
        <v>888000</v>
      </c>
    </row>
    <row r="22" spans="1:22" ht="30" customHeight="1" x14ac:dyDescent="0.25">
      <c r="A22" s="95"/>
      <c r="B22" s="95"/>
      <c r="C22" s="95"/>
      <c r="D22" s="24" t="s">
        <v>425</v>
      </c>
      <c r="E22" s="95" t="s">
        <v>97</v>
      </c>
      <c r="F22" s="246">
        <v>42817</v>
      </c>
      <c r="G22" s="246">
        <v>43547</v>
      </c>
      <c r="H22" s="24" t="s">
        <v>36</v>
      </c>
      <c r="I22" s="245">
        <v>19900</v>
      </c>
      <c r="J22" s="3">
        <v>42848</v>
      </c>
      <c r="K22" s="2">
        <v>9</v>
      </c>
      <c r="L22" s="123">
        <v>6800</v>
      </c>
      <c r="M22" s="501">
        <f t="shared" si="0"/>
        <v>13100</v>
      </c>
      <c r="N22" s="577">
        <f t="shared" si="2"/>
        <v>755.55555555555554</v>
      </c>
      <c r="O22" s="110">
        <f>N22*24</f>
        <v>18133.333333333332</v>
      </c>
    </row>
    <row r="23" spans="1:22" ht="30" customHeight="1" x14ac:dyDescent="0.25">
      <c r="A23" s="237" t="s">
        <v>383</v>
      </c>
      <c r="B23" s="25"/>
      <c r="C23" s="25"/>
      <c r="D23" s="68" t="s">
        <v>185</v>
      </c>
      <c r="E23" s="69" t="s">
        <v>111</v>
      </c>
      <c r="F23" s="25">
        <v>42389</v>
      </c>
      <c r="G23" s="25">
        <v>43850</v>
      </c>
      <c r="H23" s="24" t="s">
        <v>4</v>
      </c>
      <c r="I23" s="26">
        <v>358800</v>
      </c>
      <c r="J23" s="3">
        <v>42420</v>
      </c>
      <c r="K23" s="48" t="s">
        <v>406</v>
      </c>
      <c r="L23" s="123">
        <v>303200</v>
      </c>
      <c r="M23" s="501">
        <f t="shared" si="0"/>
        <v>55600</v>
      </c>
      <c r="N23" s="577">
        <f t="shared" si="2"/>
        <v>12633.333333333334</v>
      </c>
      <c r="O23" s="110">
        <f t="shared" si="3"/>
        <v>606400</v>
      </c>
    </row>
    <row r="24" spans="1:22" ht="30" customHeight="1" x14ac:dyDescent="0.25">
      <c r="A24" s="237" t="s">
        <v>384</v>
      </c>
      <c r="B24" s="24"/>
      <c r="C24" s="24"/>
      <c r="D24" s="68" t="s">
        <v>38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67354.070000000007</v>
      </c>
      <c r="J24" s="74">
        <v>42471</v>
      </c>
      <c r="K24" s="75" t="s">
        <v>76</v>
      </c>
      <c r="L24" s="123">
        <v>40000</v>
      </c>
      <c r="M24" s="501">
        <f t="shared" si="0"/>
        <v>27354.070000000007</v>
      </c>
      <c r="N24" s="577">
        <f t="shared" si="2"/>
        <v>2000</v>
      </c>
      <c r="O24" s="110">
        <f t="shared" si="3"/>
        <v>96000</v>
      </c>
    </row>
    <row r="25" spans="1:22" ht="30" customHeight="1" x14ac:dyDescent="0.25">
      <c r="A25" s="237" t="s">
        <v>385</v>
      </c>
      <c r="B25" s="24"/>
      <c r="C25" s="24"/>
      <c r="D25" s="68" t="s">
        <v>186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67114</v>
      </c>
      <c r="J25" s="3">
        <v>42471</v>
      </c>
      <c r="K25" s="48" t="s">
        <v>66</v>
      </c>
      <c r="L25" s="112">
        <v>23000</v>
      </c>
      <c r="M25" s="501">
        <f t="shared" si="0"/>
        <v>44114</v>
      </c>
      <c r="N25" s="577">
        <f t="shared" si="2"/>
        <v>1095.2380952380952</v>
      </c>
      <c r="O25" s="110">
        <f t="shared" si="3"/>
        <v>52571.428571428565</v>
      </c>
      <c r="P25" s="444"/>
      <c r="Q25" s="444"/>
      <c r="R25" s="444"/>
      <c r="S25" s="444"/>
    </row>
    <row r="26" spans="1:22" ht="30" customHeight="1" x14ac:dyDescent="0.25">
      <c r="A26" s="237"/>
      <c r="B26" s="24"/>
      <c r="C26" s="24"/>
      <c r="D26" s="68" t="s">
        <v>39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67352</v>
      </c>
      <c r="J26" s="25">
        <v>42471</v>
      </c>
      <c r="K26" s="237" t="s">
        <v>76</v>
      </c>
      <c r="L26" s="448"/>
      <c r="M26" s="361"/>
      <c r="N26" s="361"/>
      <c r="O26" s="361"/>
      <c r="P26" s="444"/>
      <c r="Q26" s="444"/>
      <c r="R26" s="444"/>
      <c r="S26" s="444"/>
    </row>
    <row r="27" spans="1:22" ht="30" customHeight="1" x14ac:dyDescent="0.25">
      <c r="A27" s="237" t="s">
        <v>386</v>
      </c>
      <c r="B27" s="24"/>
      <c r="C27" s="24"/>
      <c r="D27" s="68" t="s">
        <v>37</v>
      </c>
      <c r="E27" s="69" t="s">
        <v>112</v>
      </c>
      <c r="F27" s="25">
        <v>42440</v>
      </c>
      <c r="G27" s="25">
        <v>43901</v>
      </c>
      <c r="H27" s="24" t="s">
        <v>4</v>
      </c>
      <c r="I27" s="26">
        <v>115272.71</v>
      </c>
      <c r="J27" s="3">
        <v>42471</v>
      </c>
      <c r="K27" s="48" t="s">
        <v>66</v>
      </c>
      <c r="L27" s="112">
        <v>23200</v>
      </c>
      <c r="M27" s="501">
        <f t="shared" si="0"/>
        <v>92072.71</v>
      </c>
      <c r="N27" s="577">
        <f t="shared" si="2"/>
        <v>1104.7619047619048</v>
      </c>
      <c r="O27" s="110">
        <f>N27*24</f>
        <v>26514.285714285717</v>
      </c>
      <c r="P27" s="444"/>
      <c r="Q27" s="444"/>
      <c r="R27" s="444"/>
      <c r="S27" s="444"/>
    </row>
    <row r="28" spans="1:22" ht="30" customHeight="1" x14ac:dyDescent="0.25">
      <c r="A28" s="237" t="s">
        <v>387</v>
      </c>
      <c r="B28" s="24"/>
      <c r="C28" s="24"/>
      <c r="D28" s="68" t="s">
        <v>40</v>
      </c>
      <c r="E28" s="69" t="s">
        <v>112</v>
      </c>
      <c r="F28" s="25">
        <v>42440</v>
      </c>
      <c r="G28" s="25">
        <v>43901</v>
      </c>
      <c r="H28" s="24" t="s">
        <v>4</v>
      </c>
      <c r="I28" s="26">
        <v>67140</v>
      </c>
      <c r="J28" s="3">
        <v>42471</v>
      </c>
      <c r="K28" s="48" t="s">
        <v>66</v>
      </c>
      <c r="L28" s="112">
        <v>2100</v>
      </c>
      <c r="M28" s="501">
        <f t="shared" si="0"/>
        <v>65040</v>
      </c>
      <c r="N28" s="577">
        <f t="shared" si="2"/>
        <v>100</v>
      </c>
      <c r="O28" s="110">
        <f>N28*24</f>
        <v>2400</v>
      </c>
      <c r="P28" s="444"/>
      <c r="Q28" s="444"/>
      <c r="R28" s="444"/>
      <c r="S28" s="444"/>
      <c r="T28" s="76"/>
      <c r="U28" s="77"/>
      <c r="V28" s="77"/>
    </row>
    <row r="29" spans="1:22" ht="30" customHeight="1" x14ac:dyDescent="0.25">
      <c r="A29" s="237" t="s">
        <v>388</v>
      </c>
      <c r="B29" s="25"/>
      <c r="C29" s="25"/>
      <c r="D29" s="68" t="s">
        <v>24</v>
      </c>
      <c r="E29" s="69" t="s">
        <v>177</v>
      </c>
      <c r="F29" s="25">
        <v>42545</v>
      </c>
      <c r="G29" s="25">
        <v>44006</v>
      </c>
      <c r="H29" s="24" t="s">
        <v>4</v>
      </c>
      <c r="I29" s="26">
        <v>30000000</v>
      </c>
      <c r="J29" s="3">
        <v>42575</v>
      </c>
      <c r="K29" s="48" t="s">
        <v>408</v>
      </c>
      <c r="L29" s="115">
        <v>8073000</v>
      </c>
      <c r="M29" s="501">
        <f t="shared" si="0"/>
        <v>21927000</v>
      </c>
      <c r="N29" s="577">
        <f t="shared" si="2"/>
        <v>448500</v>
      </c>
      <c r="O29" s="110">
        <f>N29*24</f>
        <v>10764000</v>
      </c>
      <c r="P29" s="669" t="s">
        <v>738</v>
      </c>
      <c r="Q29" s="444"/>
      <c r="R29" s="444"/>
      <c r="S29" s="444"/>
    </row>
    <row r="30" spans="1:22" ht="30" customHeight="1" x14ac:dyDescent="0.25">
      <c r="A30" s="237" t="s">
        <v>384</v>
      </c>
      <c r="B30" s="25"/>
      <c r="C30" s="25"/>
      <c r="D30" s="68" t="s">
        <v>30</v>
      </c>
      <c r="E30" s="69" t="s">
        <v>181</v>
      </c>
      <c r="F30" s="25">
        <v>42664</v>
      </c>
      <c r="G30" s="25">
        <v>44125</v>
      </c>
      <c r="H30" s="24" t="s">
        <v>4</v>
      </c>
      <c r="I30" s="26">
        <v>91949</v>
      </c>
      <c r="J30" s="74">
        <v>42695</v>
      </c>
      <c r="K30" s="75" t="s">
        <v>400</v>
      </c>
      <c r="L30" s="123">
        <v>30050</v>
      </c>
      <c r="M30" s="501">
        <f t="shared" si="0"/>
        <v>61899</v>
      </c>
      <c r="N30" s="577">
        <f t="shared" si="2"/>
        <v>2003.3333333333333</v>
      </c>
      <c r="O30" s="110">
        <f>N30*24</f>
        <v>48080</v>
      </c>
      <c r="P30" s="444"/>
      <c r="Q30" s="444"/>
      <c r="R30" s="444"/>
      <c r="S30" s="444"/>
    </row>
    <row r="31" spans="1:22" ht="30" customHeight="1" x14ac:dyDescent="0.25">
      <c r="A31" s="237" t="s">
        <v>389</v>
      </c>
      <c r="B31" s="95"/>
      <c r="C31" s="95"/>
      <c r="D31" s="68" t="s">
        <v>60</v>
      </c>
      <c r="E31" s="69" t="s">
        <v>113</v>
      </c>
      <c r="F31" s="25">
        <v>41883</v>
      </c>
      <c r="G31" s="24"/>
      <c r="H31" s="24"/>
      <c r="I31" s="26" t="s">
        <v>61</v>
      </c>
      <c r="J31" s="25">
        <v>41913</v>
      </c>
      <c r="K31" s="237" t="s">
        <v>85</v>
      </c>
      <c r="L31" s="361"/>
      <c r="M31" s="361"/>
      <c r="N31" s="361"/>
      <c r="O31" s="361"/>
    </row>
    <row r="32" spans="1:22" ht="30" customHeight="1" x14ac:dyDescent="0.25">
      <c r="A32" s="659" t="s">
        <v>365</v>
      </c>
      <c r="B32" s="652"/>
      <c r="C32" s="652"/>
      <c r="D32" s="71" t="s">
        <v>328</v>
      </c>
      <c r="E32" s="660" t="s">
        <v>428</v>
      </c>
      <c r="F32" s="78">
        <v>42767</v>
      </c>
      <c r="G32" s="78">
        <v>43100</v>
      </c>
      <c r="H32" s="71" t="s">
        <v>522</v>
      </c>
      <c r="I32" s="661">
        <v>157000</v>
      </c>
      <c r="J32" s="78">
        <v>42826</v>
      </c>
      <c r="K32" s="71">
        <v>10</v>
      </c>
      <c r="L32" s="398">
        <v>208000</v>
      </c>
      <c r="M32" s="398">
        <f t="shared" si="0"/>
        <v>-51000</v>
      </c>
      <c r="N32" s="653">
        <f t="shared" si="2"/>
        <v>20800</v>
      </c>
      <c r="O32" s="398">
        <f>N32*10</f>
        <v>208000</v>
      </c>
      <c r="P32" s="648" t="s">
        <v>657</v>
      </c>
      <c r="Q32" s="648"/>
      <c r="R32" s="648"/>
      <c r="S32" s="648"/>
      <c r="T32" s="648"/>
      <c r="U32" s="648"/>
    </row>
    <row r="33" spans="1:16" ht="30" customHeight="1" x14ac:dyDescent="0.25">
      <c r="A33" s="2">
        <v>116554</v>
      </c>
      <c r="B33" s="1"/>
      <c r="C33" s="1"/>
      <c r="D33" s="266" t="s">
        <v>433</v>
      </c>
      <c r="E33" s="327" t="s">
        <v>434</v>
      </c>
      <c r="F33" s="3">
        <v>42767</v>
      </c>
      <c r="G33" s="3">
        <v>43132</v>
      </c>
      <c r="H33" s="2" t="s">
        <v>32</v>
      </c>
      <c r="I33" s="221">
        <v>14000</v>
      </c>
      <c r="J33" s="3">
        <v>42795</v>
      </c>
      <c r="K33" s="2">
        <v>10</v>
      </c>
      <c r="L33" s="410">
        <v>9200</v>
      </c>
      <c r="M33" s="501">
        <f t="shared" si="0"/>
        <v>4800</v>
      </c>
      <c r="N33" s="577">
        <f t="shared" si="2"/>
        <v>920</v>
      </c>
      <c r="O33" s="110">
        <f>N33*12</f>
        <v>11040</v>
      </c>
    </row>
    <row r="34" spans="1:16" ht="30" customHeight="1" x14ac:dyDescent="0.25">
      <c r="A34" s="2">
        <v>100406</v>
      </c>
      <c r="B34" s="1"/>
      <c r="C34" s="1"/>
      <c r="D34" s="2" t="s">
        <v>577</v>
      </c>
      <c r="E34" s="2" t="s">
        <v>578</v>
      </c>
      <c r="F34" s="3">
        <v>42804</v>
      </c>
      <c r="G34" s="3">
        <v>43169</v>
      </c>
      <c r="H34" s="2" t="s">
        <v>32</v>
      </c>
      <c r="I34" s="15">
        <v>99000</v>
      </c>
      <c r="J34" s="3">
        <v>42835</v>
      </c>
      <c r="K34" s="2">
        <v>10</v>
      </c>
      <c r="L34" s="409"/>
      <c r="M34" s="501">
        <f t="shared" si="0"/>
        <v>99000</v>
      </c>
      <c r="N34" s="577">
        <f t="shared" si="2"/>
        <v>0</v>
      </c>
      <c r="O34" s="110">
        <f>N34*12</f>
        <v>0</v>
      </c>
    </row>
    <row r="35" spans="1:16" ht="30" customHeight="1" x14ac:dyDescent="0.25">
      <c r="A35" s="237">
        <v>118099</v>
      </c>
      <c r="B35" s="25"/>
      <c r="C35" s="25"/>
      <c r="D35" s="68" t="s">
        <v>516</v>
      </c>
      <c r="E35" s="68" t="s">
        <v>523</v>
      </c>
      <c r="F35" s="25">
        <v>42865</v>
      </c>
      <c r="G35" s="25">
        <v>43247</v>
      </c>
      <c r="H35" s="24" t="s">
        <v>32</v>
      </c>
      <c r="I35" s="26">
        <v>19592</v>
      </c>
      <c r="J35" s="25">
        <v>42896</v>
      </c>
      <c r="K35" s="24"/>
      <c r="L35" s="511">
        <v>19592</v>
      </c>
      <c r="M35" s="361"/>
      <c r="N35" s="361"/>
      <c r="O35" s="361"/>
    </row>
    <row r="36" spans="1:16" ht="30" customHeight="1" x14ac:dyDescent="0.25">
      <c r="A36" s="2">
        <v>118715</v>
      </c>
      <c r="B36" s="1"/>
      <c r="C36" s="1"/>
      <c r="D36" s="2" t="s">
        <v>188</v>
      </c>
      <c r="E36" s="2" t="s">
        <v>562</v>
      </c>
      <c r="F36" s="3">
        <v>42878</v>
      </c>
      <c r="G36" s="3">
        <v>43243</v>
      </c>
      <c r="H36" s="2" t="s">
        <v>32</v>
      </c>
      <c r="I36" s="550">
        <v>64195</v>
      </c>
      <c r="J36" s="3">
        <v>42909</v>
      </c>
      <c r="K36" s="2">
        <v>7</v>
      </c>
      <c r="L36" s="410">
        <v>48000</v>
      </c>
      <c r="M36" s="501">
        <f>I36-L36</f>
        <v>16195</v>
      </c>
      <c r="N36" s="110">
        <f t="shared" ref="N36:N42" si="4">L36/K36</f>
        <v>6857.1428571428569</v>
      </c>
      <c r="O36" s="110">
        <f t="shared" ref="O36:O42" si="5">N36*12</f>
        <v>82285.71428571429</v>
      </c>
    </row>
    <row r="37" spans="1:16" ht="30" x14ac:dyDescent="0.25">
      <c r="A37" s="2">
        <v>105924</v>
      </c>
      <c r="B37" s="1"/>
      <c r="C37" s="1"/>
      <c r="D37" s="266" t="s">
        <v>576</v>
      </c>
      <c r="E37" s="266" t="s">
        <v>579</v>
      </c>
      <c r="F37" s="3">
        <v>42936</v>
      </c>
      <c r="G37" s="3">
        <v>43301</v>
      </c>
      <c r="H37" s="2" t="s">
        <v>32</v>
      </c>
      <c r="I37" s="550">
        <v>40500</v>
      </c>
      <c r="J37" s="3">
        <v>42967</v>
      </c>
      <c r="K37" s="2">
        <v>6</v>
      </c>
      <c r="L37" s="410">
        <v>22500</v>
      </c>
      <c r="M37" s="501">
        <f t="shared" ref="M37:M42" si="6">I37-L37</f>
        <v>18000</v>
      </c>
      <c r="N37" s="110">
        <f t="shared" si="4"/>
        <v>3750</v>
      </c>
      <c r="O37" s="110">
        <f t="shared" si="5"/>
        <v>45000</v>
      </c>
    </row>
    <row r="38" spans="1:16" s="777" customFormat="1" ht="30" x14ac:dyDescent="0.25">
      <c r="A38" s="774">
        <v>104554</v>
      </c>
      <c r="B38" s="775"/>
      <c r="C38" s="775"/>
      <c r="D38" s="776" t="s">
        <v>24</v>
      </c>
      <c r="E38" s="776" t="s">
        <v>731</v>
      </c>
      <c r="F38" s="554">
        <v>42738</v>
      </c>
      <c r="G38" s="554">
        <v>44199</v>
      </c>
      <c r="H38" s="774" t="s">
        <v>4</v>
      </c>
      <c r="I38" s="550">
        <v>576000</v>
      </c>
      <c r="J38" s="554">
        <v>42769</v>
      </c>
      <c r="K38" s="619">
        <v>12</v>
      </c>
      <c r="L38" s="775">
        <v>80000</v>
      </c>
      <c r="M38" s="501">
        <f t="shared" si="6"/>
        <v>496000</v>
      </c>
      <c r="N38" s="110">
        <f t="shared" si="4"/>
        <v>6666.666666666667</v>
      </c>
      <c r="O38" s="110">
        <f>N38*48</f>
        <v>320000</v>
      </c>
      <c r="P38" s="777" t="s">
        <v>732</v>
      </c>
    </row>
    <row r="39" spans="1:16" ht="30" customHeight="1" x14ac:dyDescent="0.25">
      <c r="A39" s="2">
        <v>124338</v>
      </c>
      <c r="B39" s="1"/>
      <c r="C39" s="1"/>
      <c r="D39" s="553" t="s">
        <v>582</v>
      </c>
      <c r="E39" s="266" t="s">
        <v>583</v>
      </c>
      <c r="F39" s="3">
        <v>42989</v>
      </c>
      <c r="G39" s="3">
        <v>44450</v>
      </c>
      <c r="H39" s="2" t="s">
        <v>4</v>
      </c>
      <c r="I39" s="550">
        <v>48800</v>
      </c>
      <c r="J39" s="407">
        <v>43019</v>
      </c>
      <c r="K39" s="2">
        <v>3</v>
      </c>
      <c r="L39" s="410">
        <v>15500</v>
      </c>
      <c r="M39" s="501">
        <f t="shared" si="6"/>
        <v>33300</v>
      </c>
      <c r="N39" s="110">
        <f t="shared" si="4"/>
        <v>5166.666666666667</v>
      </c>
      <c r="O39" s="110">
        <f t="shared" si="5"/>
        <v>62000</v>
      </c>
    </row>
    <row r="40" spans="1:16" ht="30" customHeight="1" x14ac:dyDescent="0.25">
      <c r="A40" s="2">
        <v>124338</v>
      </c>
      <c r="B40" s="1"/>
      <c r="C40" s="1"/>
      <c r="D40" s="553" t="s">
        <v>582</v>
      </c>
      <c r="E40" s="266" t="s">
        <v>584</v>
      </c>
      <c r="F40" s="554">
        <v>42998</v>
      </c>
      <c r="G40" s="3">
        <v>44459</v>
      </c>
      <c r="H40" s="2" t="s">
        <v>4</v>
      </c>
      <c r="I40" s="550">
        <v>49300</v>
      </c>
      <c r="J40" s="407">
        <v>43028</v>
      </c>
      <c r="K40" s="2">
        <v>3</v>
      </c>
      <c r="L40" s="410">
        <v>8200</v>
      </c>
      <c r="M40" s="501">
        <f t="shared" si="6"/>
        <v>41100</v>
      </c>
      <c r="N40" s="110">
        <f t="shared" si="4"/>
        <v>2733.3333333333335</v>
      </c>
      <c r="O40" s="110">
        <f t="shared" si="5"/>
        <v>32800</v>
      </c>
    </row>
    <row r="41" spans="1:16" ht="30" customHeight="1" x14ac:dyDescent="0.25">
      <c r="A41" s="2">
        <v>115483</v>
      </c>
      <c r="B41" s="1"/>
      <c r="C41" s="1"/>
      <c r="D41" s="2" t="s">
        <v>580</v>
      </c>
      <c r="E41" s="2" t="s">
        <v>601</v>
      </c>
      <c r="F41" s="407">
        <v>43096</v>
      </c>
      <c r="G41" s="407">
        <v>44557</v>
      </c>
      <c r="H41" s="2" t="s">
        <v>4</v>
      </c>
      <c r="I41" s="550">
        <v>1500000</v>
      </c>
      <c r="J41" s="407">
        <v>43127</v>
      </c>
      <c r="K41" s="2">
        <v>1</v>
      </c>
      <c r="L41" s="1">
        <v>0</v>
      </c>
      <c r="M41" s="501">
        <f t="shared" si="6"/>
        <v>1500000</v>
      </c>
      <c r="N41" s="1">
        <f t="shared" si="4"/>
        <v>0</v>
      </c>
      <c r="O41" s="1">
        <f t="shared" si="5"/>
        <v>0</v>
      </c>
    </row>
    <row r="42" spans="1:16" ht="30" customHeight="1" x14ac:dyDescent="0.25">
      <c r="A42" s="2">
        <v>125973</v>
      </c>
      <c r="B42" s="2"/>
      <c r="C42" s="2"/>
      <c r="D42" s="2" t="s">
        <v>27</v>
      </c>
      <c r="E42" s="266" t="s">
        <v>437</v>
      </c>
      <c r="F42" s="407">
        <v>43096</v>
      </c>
      <c r="G42" s="407">
        <v>44557</v>
      </c>
      <c r="H42" s="2" t="s">
        <v>4</v>
      </c>
      <c r="I42" s="550">
        <v>350000</v>
      </c>
      <c r="J42" s="407">
        <v>43128</v>
      </c>
      <c r="K42" s="2">
        <v>1</v>
      </c>
      <c r="L42" s="1">
        <v>80</v>
      </c>
      <c r="M42" s="501">
        <f t="shared" si="6"/>
        <v>349920</v>
      </c>
      <c r="N42" s="1">
        <f t="shared" si="4"/>
        <v>80</v>
      </c>
      <c r="O42" s="1">
        <f t="shared" si="5"/>
        <v>960</v>
      </c>
    </row>
    <row r="65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4"/>
  <dimension ref="A1:V65"/>
  <sheetViews>
    <sheetView workbookViewId="0">
      <pane ySplit="6" topLeftCell="A25" activePane="bottomLeft" state="frozen"/>
      <selection activeCell="H5" sqref="H5"/>
      <selection pane="bottomLeft" activeCell="A29" sqref="A29:XFD29"/>
    </sheetView>
  </sheetViews>
  <sheetFormatPr defaultColWidth="9.140625" defaultRowHeight="15" x14ac:dyDescent="0.25"/>
  <cols>
    <col min="1" max="1" width="10.28515625" style="581" customWidth="1"/>
    <col min="2" max="2" width="9.42578125" style="581" customWidth="1"/>
    <col min="3" max="3" width="10.28515625" style="581" customWidth="1"/>
    <col min="4" max="4" width="22.28515625" style="581" customWidth="1"/>
    <col min="5" max="5" width="15" style="581" customWidth="1"/>
    <col min="6" max="6" width="10.5703125" style="581" customWidth="1"/>
    <col min="7" max="7" width="10.7109375" style="581" customWidth="1"/>
    <col min="8" max="8" width="12.7109375" style="581" customWidth="1"/>
    <col min="9" max="9" width="17.5703125" style="581" customWidth="1"/>
    <col min="10" max="10" width="10.140625" style="581" customWidth="1"/>
    <col min="11" max="11" width="10.28515625" style="447" customWidth="1"/>
    <col min="12" max="12" width="11.28515625" style="581" customWidth="1"/>
    <col min="13" max="13" width="12.5703125" style="581" customWidth="1"/>
    <col min="14" max="15" width="11.85546875" style="581" customWidth="1"/>
    <col min="16" max="16" width="37.42578125" style="581" customWidth="1"/>
    <col min="17" max="17" width="13.42578125" style="581" customWidth="1"/>
    <col min="18" max="16384" width="9.140625" style="581"/>
  </cols>
  <sheetData>
    <row r="1" spans="1:22" ht="20.100000000000001" customHeight="1" x14ac:dyDescent="0.25">
      <c r="A1" s="581" t="s">
        <v>549</v>
      </c>
    </row>
    <row r="2" spans="1:22" ht="20.100000000000001" customHeight="1" x14ac:dyDescent="0.25">
      <c r="A2" s="882" t="s">
        <v>199</v>
      </c>
      <c r="B2" s="882"/>
      <c r="C2" s="579"/>
    </row>
    <row r="3" spans="1:22" ht="20.100000000000001" customHeight="1" x14ac:dyDescent="0.25">
      <c r="A3" s="883" t="s">
        <v>200</v>
      </c>
      <c r="B3" s="883"/>
      <c r="C3" s="580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608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65" t="s">
        <v>120</v>
      </c>
      <c r="K6" s="560" t="s">
        <v>603</v>
      </c>
      <c r="L6" s="65" t="s">
        <v>122</v>
      </c>
      <c r="M6" s="879"/>
      <c r="N6" s="879"/>
      <c r="O6" s="867"/>
      <c r="V6" s="581" t="s">
        <v>505</v>
      </c>
    </row>
    <row r="7" spans="1:22" ht="30" customHeight="1" x14ac:dyDescent="0.25">
      <c r="A7" s="234" t="s">
        <v>367</v>
      </c>
      <c r="B7" s="31"/>
      <c r="C7" s="31"/>
      <c r="D7" s="66" t="s">
        <v>195</v>
      </c>
      <c r="E7" s="70" t="s">
        <v>99</v>
      </c>
      <c r="F7" s="32">
        <v>42409</v>
      </c>
      <c r="G7" s="32">
        <v>43140</v>
      </c>
      <c r="H7" s="63" t="s">
        <v>36</v>
      </c>
      <c r="I7" s="33">
        <v>19990</v>
      </c>
      <c r="J7" s="32">
        <v>42438</v>
      </c>
      <c r="K7" s="234" t="s">
        <v>81</v>
      </c>
      <c r="L7" s="610">
        <v>16200</v>
      </c>
      <c r="M7" s="610">
        <f t="shared" ref="M7:M34" si="0">I7-L7</f>
        <v>3790</v>
      </c>
      <c r="N7" s="610">
        <f>L7/K7</f>
        <v>704.3478260869565</v>
      </c>
      <c r="O7" s="110">
        <f>N7*24</f>
        <v>16904.347826086956</v>
      </c>
    </row>
    <row r="8" spans="1:22" ht="30" customHeight="1" x14ac:dyDescent="0.25">
      <c r="A8" s="235" t="s">
        <v>368</v>
      </c>
      <c r="B8" s="89"/>
      <c r="C8" s="89"/>
      <c r="D8" s="66" t="s">
        <v>44</v>
      </c>
      <c r="E8" s="70" t="s">
        <v>100</v>
      </c>
      <c r="F8" s="32">
        <v>42409</v>
      </c>
      <c r="G8" s="32">
        <v>43140</v>
      </c>
      <c r="H8" s="31" t="s">
        <v>36</v>
      </c>
      <c r="I8" s="33">
        <v>3500</v>
      </c>
      <c r="J8" s="3">
        <v>42438</v>
      </c>
      <c r="K8" s="445" t="s">
        <v>81</v>
      </c>
      <c r="L8" s="112">
        <v>2100</v>
      </c>
      <c r="M8" s="501">
        <f t="shared" si="0"/>
        <v>1400</v>
      </c>
      <c r="N8" s="577">
        <f>L8/K8</f>
        <v>91.304347826086953</v>
      </c>
      <c r="O8" s="110">
        <f>N8*24</f>
        <v>2191.304347826087</v>
      </c>
      <c r="P8" s="64"/>
    </row>
    <row r="9" spans="1:22" ht="30" customHeight="1" x14ac:dyDescent="0.25">
      <c r="A9" s="649" t="s">
        <v>369</v>
      </c>
      <c r="B9" s="650"/>
      <c r="C9" s="650"/>
      <c r="D9" s="79" t="s">
        <v>9</v>
      </c>
      <c r="E9" s="80" t="s">
        <v>453</v>
      </c>
      <c r="F9" s="78">
        <v>41775</v>
      </c>
      <c r="G9" s="78">
        <v>43236</v>
      </c>
      <c r="H9" s="71" t="s">
        <v>4</v>
      </c>
      <c r="I9" s="83">
        <v>519296</v>
      </c>
      <c r="J9" s="78">
        <v>41806</v>
      </c>
      <c r="K9" s="233" t="s">
        <v>83</v>
      </c>
      <c r="L9" s="398">
        <v>575000</v>
      </c>
      <c r="M9" s="398">
        <f t="shared" si="0"/>
        <v>-55704</v>
      </c>
      <c r="N9" s="653">
        <f>L9/K9</f>
        <v>12777.777777777777</v>
      </c>
      <c r="O9" s="398">
        <f>N9*48</f>
        <v>613333.33333333326</v>
      </c>
    </row>
    <row r="10" spans="1:22" s="447" customFormat="1" ht="30" customHeight="1" x14ac:dyDescent="0.25">
      <c r="A10" s="235" t="s">
        <v>370</v>
      </c>
      <c r="B10" s="89"/>
      <c r="C10" s="89"/>
      <c r="D10" s="66" t="s">
        <v>35</v>
      </c>
      <c r="E10" s="70" t="s">
        <v>180</v>
      </c>
      <c r="F10" s="32">
        <v>42513</v>
      </c>
      <c r="G10" s="32">
        <v>43243</v>
      </c>
      <c r="H10" s="31" t="s">
        <v>36</v>
      </c>
      <c r="I10" s="33">
        <v>19900</v>
      </c>
      <c r="J10" s="32">
        <v>42544</v>
      </c>
      <c r="K10" s="234"/>
      <c r="L10" s="610">
        <v>19900</v>
      </c>
      <c r="M10" s="610">
        <f t="shared" si="0"/>
        <v>0</v>
      </c>
      <c r="N10" s="610"/>
      <c r="O10" s="110">
        <f>N10*24</f>
        <v>0</v>
      </c>
    </row>
    <row r="11" spans="1:22" ht="30" customHeight="1" x14ac:dyDescent="0.25">
      <c r="A11" s="233" t="s">
        <v>371</v>
      </c>
      <c r="B11" s="78"/>
      <c r="C11" s="78"/>
      <c r="D11" s="79" t="s">
        <v>8</v>
      </c>
      <c r="E11" s="80" t="s">
        <v>102</v>
      </c>
      <c r="F11" s="78">
        <v>41870</v>
      </c>
      <c r="G11" s="78">
        <v>43331</v>
      </c>
      <c r="H11" s="71" t="s">
        <v>4</v>
      </c>
      <c r="I11" s="83">
        <v>248500</v>
      </c>
      <c r="J11" s="78">
        <v>41901</v>
      </c>
      <c r="K11" s="233" t="s">
        <v>398</v>
      </c>
      <c r="L11" s="398">
        <v>287500</v>
      </c>
      <c r="M11" s="398">
        <f t="shared" si="0"/>
        <v>-39000</v>
      </c>
      <c r="N11" s="653">
        <f>L11/K11</f>
        <v>6845.2380952380954</v>
      </c>
      <c r="O11" s="398">
        <f>N11*48</f>
        <v>328571.42857142858</v>
      </c>
    </row>
    <row r="12" spans="1:22" ht="30" customHeight="1" x14ac:dyDescent="0.25">
      <c r="A12" s="236" t="s">
        <v>372</v>
      </c>
      <c r="B12" s="93"/>
      <c r="C12" s="93"/>
      <c r="D12" s="68" t="s">
        <v>50</v>
      </c>
      <c r="E12" s="69" t="s">
        <v>103</v>
      </c>
      <c r="F12" s="25">
        <v>42013</v>
      </c>
      <c r="G12" s="25">
        <v>43474</v>
      </c>
      <c r="H12" s="25" t="s">
        <v>4</v>
      </c>
      <c r="I12" s="26" t="s">
        <v>547</v>
      </c>
      <c r="J12" s="3">
        <v>42044</v>
      </c>
      <c r="K12" s="445" t="s">
        <v>69</v>
      </c>
      <c r="L12" s="112">
        <v>20000</v>
      </c>
      <c r="M12" s="501" t="e">
        <f t="shared" si="0"/>
        <v>#VALUE!</v>
      </c>
      <c r="N12" s="110">
        <f>L12/K12</f>
        <v>540.54054054054052</v>
      </c>
      <c r="O12" s="110">
        <f>N12*48</f>
        <v>25945.945945945947</v>
      </c>
    </row>
    <row r="13" spans="1:22" ht="30" customHeight="1" x14ac:dyDescent="0.25">
      <c r="A13" s="236" t="s">
        <v>373</v>
      </c>
      <c r="B13" s="93"/>
      <c r="C13" s="93"/>
      <c r="D13" s="68" t="s">
        <v>51</v>
      </c>
      <c r="E13" s="69" t="s">
        <v>103</v>
      </c>
      <c r="F13" s="25">
        <v>42013</v>
      </c>
      <c r="G13" s="25">
        <v>43474</v>
      </c>
      <c r="H13" s="25" t="s">
        <v>4</v>
      </c>
      <c r="I13" s="26">
        <v>30000</v>
      </c>
      <c r="J13" s="3">
        <v>42044</v>
      </c>
      <c r="K13" s="445" t="s">
        <v>69</v>
      </c>
      <c r="L13" s="112">
        <v>15900</v>
      </c>
      <c r="M13" s="501">
        <f t="shared" si="0"/>
        <v>14100</v>
      </c>
      <c r="N13" s="110">
        <f>L13/K13</f>
        <v>429.72972972972974</v>
      </c>
      <c r="O13" s="110">
        <f>N13*48</f>
        <v>20627.027027027027</v>
      </c>
    </row>
    <row r="14" spans="1:22" ht="30" customHeight="1" x14ac:dyDescent="0.25">
      <c r="A14" s="237" t="s">
        <v>374</v>
      </c>
      <c r="B14" s="25"/>
      <c r="C14" s="25"/>
      <c r="D14" s="68" t="s">
        <v>129</v>
      </c>
      <c r="E14" s="69" t="s">
        <v>103</v>
      </c>
      <c r="F14" s="25">
        <v>42013</v>
      </c>
      <c r="G14" s="25">
        <v>43474</v>
      </c>
      <c r="H14" s="25" t="s">
        <v>4</v>
      </c>
      <c r="I14" s="26" t="s">
        <v>547</v>
      </c>
      <c r="J14" s="3">
        <v>42044</v>
      </c>
      <c r="K14" s="445" t="s">
        <v>69</v>
      </c>
      <c r="L14" s="112">
        <v>22000</v>
      </c>
      <c r="M14" s="501" t="e">
        <f t="shared" si="0"/>
        <v>#VALUE!</v>
      </c>
      <c r="N14" s="110">
        <f>L14/K14</f>
        <v>594.59459459459458</v>
      </c>
      <c r="O14" s="110">
        <f>N14*48</f>
        <v>28540.54054054054</v>
      </c>
    </row>
    <row r="15" spans="1:22" ht="30" customHeight="1" x14ac:dyDescent="0.25">
      <c r="A15" s="237" t="s">
        <v>375</v>
      </c>
      <c r="B15" s="25"/>
      <c r="C15" s="25"/>
      <c r="D15" s="68" t="s">
        <v>196</v>
      </c>
      <c r="E15" s="69" t="s">
        <v>104</v>
      </c>
      <c r="F15" s="25">
        <v>42058</v>
      </c>
      <c r="G15" s="25">
        <v>43519</v>
      </c>
      <c r="H15" s="25" t="s">
        <v>4</v>
      </c>
      <c r="I15" s="26">
        <v>10708492</v>
      </c>
      <c r="J15" s="25">
        <v>42086</v>
      </c>
      <c r="K15" s="237"/>
      <c r="L15" s="240"/>
      <c r="M15" s="361"/>
      <c r="N15" s="361"/>
      <c r="O15" s="361"/>
    </row>
    <row r="16" spans="1:22" ht="30" customHeight="1" x14ac:dyDescent="0.25">
      <c r="A16" s="237" t="s">
        <v>376</v>
      </c>
      <c r="B16" s="25"/>
      <c r="C16" s="25"/>
      <c r="D16" s="68" t="s">
        <v>7</v>
      </c>
      <c r="E16" s="69" t="s">
        <v>182</v>
      </c>
      <c r="F16" s="25">
        <v>42137</v>
      </c>
      <c r="G16" s="25">
        <v>43598</v>
      </c>
      <c r="H16" s="25" t="s">
        <v>4</v>
      </c>
      <c r="I16" s="26">
        <v>419996</v>
      </c>
      <c r="J16" s="3">
        <v>42168</v>
      </c>
      <c r="K16" s="445" t="s">
        <v>68</v>
      </c>
      <c r="L16" s="112">
        <v>419000</v>
      </c>
      <c r="M16" s="501">
        <f t="shared" si="0"/>
        <v>996</v>
      </c>
      <c r="N16" s="110">
        <f t="shared" ref="N16:N34" si="1">L16/K16</f>
        <v>12696.969696969696</v>
      </c>
      <c r="O16" s="110">
        <f t="shared" ref="O16:O30" si="2">N16*48</f>
        <v>609454.54545454541</v>
      </c>
    </row>
    <row r="17" spans="1:22" ht="30" customHeight="1" x14ac:dyDescent="0.25">
      <c r="A17" s="237" t="s">
        <v>377</v>
      </c>
      <c r="B17" s="24"/>
      <c r="C17" s="24"/>
      <c r="D17" s="68" t="s">
        <v>48</v>
      </c>
      <c r="E17" s="69" t="s">
        <v>105</v>
      </c>
      <c r="F17" s="25">
        <v>42150</v>
      </c>
      <c r="G17" s="25">
        <v>43611</v>
      </c>
      <c r="H17" s="24" t="s">
        <v>4</v>
      </c>
      <c r="I17" s="26">
        <v>19800</v>
      </c>
      <c r="J17" s="3">
        <v>42181</v>
      </c>
      <c r="K17" s="445" t="s">
        <v>498</v>
      </c>
      <c r="L17" s="112">
        <v>15650</v>
      </c>
      <c r="M17" s="501">
        <f t="shared" si="0"/>
        <v>4150</v>
      </c>
      <c r="N17" s="110">
        <f t="shared" si="1"/>
        <v>489.0625</v>
      </c>
      <c r="O17" s="110">
        <f t="shared" si="2"/>
        <v>23475</v>
      </c>
    </row>
    <row r="18" spans="1:22" ht="30" customHeight="1" x14ac:dyDescent="0.25">
      <c r="A18" s="237" t="s">
        <v>378</v>
      </c>
      <c r="B18" s="25"/>
      <c r="C18" s="25"/>
      <c r="D18" s="68" t="s">
        <v>10</v>
      </c>
      <c r="E18" s="69" t="s">
        <v>107</v>
      </c>
      <c r="F18" s="25">
        <v>42259</v>
      </c>
      <c r="G18" s="25">
        <v>43720</v>
      </c>
      <c r="H18" s="24" t="s">
        <v>4</v>
      </c>
      <c r="I18" s="94">
        <v>282000</v>
      </c>
      <c r="J18" s="3">
        <v>42289</v>
      </c>
      <c r="K18" s="445" t="s">
        <v>86</v>
      </c>
      <c r="L18" s="112">
        <v>159000</v>
      </c>
      <c r="M18" s="501">
        <f t="shared" si="0"/>
        <v>123000</v>
      </c>
      <c r="N18" s="110">
        <f t="shared" si="1"/>
        <v>5482.7586206896549</v>
      </c>
      <c r="O18" s="110">
        <f t="shared" si="2"/>
        <v>263172.41379310342</v>
      </c>
    </row>
    <row r="19" spans="1:22" ht="30" customHeight="1" x14ac:dyDescent="0.25">
      <c r="A19" s="236" t="s">
        <v>379</v>
      </c>
      <c r="B19" s="93"/>
      <c r="C19" s="93"/>
      <c r="D19" s="68" t="s">
        <v>6</v>
      </c>
      <c r="E19" s="69" t="s">
        <v>106</v>
      </c>
      <c r="F19" s="25">
        <v>42259</v>
      </c>
      <c r="G19" s="25">
        <v>43720</v>
      </c>
      <c r="H19" s="24" t="s">
        <v>4</v>
      </c>
      <c r="I19" s="26">
        <v>53600</v>
      </c>
      <c r="J19" s="3">
        <v>42289</v>
      </c>
      <c r="K19" s="445" t="s">
        <v>86</v>
      </c>
      <c r="L19" s="112">
        <v>45000</v>
      </c>
      <c r="M19" s="501">
        <f t="shared" si="0"/>
        <v>8600</v>
      </c>
      <c r="N19" s="110">
        <f t="shared" si="1"/>
        <v>1551.7241379310344</v>
      </c>
      <c r="O19" s="110">
        <f t="shared" si="2"/>
        <v>74482.758620689652</v>
      </c>
    </row>
    <row r="20" spans="1:22" ht="30" customHeight="1" x14ac:dyDescent="0.25">
      <c r="A20" s="236" t="s">
        <v>380</v>
      </c>
      <c r="B20" s="93"/>
      <c r="C20" s="93"/>
      <c r="D20" s="68" t="s">
        <v>47</v>
      </c>
      <c r="E20" s="69" t="s">
        <v>108</v>
      </c>
      <c r="F20" s="25">
        <v>42259</v>
      </c>
      <c r="G20" s="25">
        <v>43720</v>
      </c>
      <c r="H20" s="24" t="s">
        <v>4</v>
      </c>
      <c r="I20" s="26">
        <v>1599996</v>
      </c>
      <c r="J20" s="3">
        <v>42289</v>
      </c>
      <c r="K20" s="445" t="s">
        <v>86</v>
      </c>
      <c r="L20" s="112">
        <v>1139000</v>
      </c>
      <c r="M20" s="501">
        <f t="shared" si="0"/>
        <v>460996</v>
      </c>
      <c r="N20" s="110">
        <f t="shared" si="1"/>
        <v>39275.862068965514</v>
      </c>
      <c r="O20" s="110">
        <f t="shared" si="2"/>
        <v>1885241.3793103448</v>
      </c>
    </row>
    <row r="21" spans="1:22" ht="30" customHeight="1" x14ac:dyDescent="0.25">
      <c r="A21" s="237" t="s">
        <v>381</v>
      </c>
      <c r="B21" s="25"/>
      <c r="C21" s="25"/>
      <c r="D21" s="68" t="s">
        <v>184</v>
      </c>
      <c r="E21" s="69" t="s">
        <v>109</v>
      </c>
      <c r="F21" s="25">
        <v>42259</v>
      </c>
      <c r="G21" s="25">
        <v>43720</v>
      </c>
      <c r="H21" s="24" t="s">
        <v>4</v>
      </c>
      <c r="I21" s="26">
        <v>868400</v>
      </c>
      <c r="J21" s="74">
        <v>42289</v>
      </c>
      <c r="K21" s="445" t="s">
        <v>86</v>
      </c>
      <c r="L21" s="112">
        <v>574000</v>
      </c>
      <c r="M21" s="501">
        <f t="shared" si="0"/>
        <v>294400</v>
      </c>
      <c r="N21" s="110">
        <f t="shared" si="1"/>
        <v>19793.103448275862</v>
      </c>
      <c r="O21" s="110">
        <f t="shared" si="2"/>
        <v>950068.96551724139</v>
      </c>
    </row>
    <row r="22" spans="1:22" ht="30" customHeight="1" x14ac:dyDescent="0.25">
      <c r="A22" s="95"/>
      <c r="B22" s="95"/>
      <c r="C22" s="95"/>
      <c r="D22" s="24" t="s">
        <v>425</v>
      </c>
      <c r="E22" s="95" t="s">
        <v>97</v>
      </c>
      <c r="F22" s="246">
        <v>42817</v>
      </c>
      <c r="G22" s="246">
        <v>43547</v>
      </c>
      <c r="H22" s="24" t="s">
        <v>36</v>
      </c>
      <c r="I22" s="245">
        <v>19900</v>
      </c>
      <c r="J22" s="3">
        <v>42848</v>
      </c>
      <c r="K22" s="596">
        <v>10</v>
      </c>
      <c r="L22" s="123">
        <v>11350</v>
      </c>
      <c r="M22" s="501">
        <f t="shared" si="0"/>
        <v>8550</v>
      </c>
      <c r="N22" s="110">
        <f t="shared" si="1"/>
        <v>1135</v>
      </c>
      <c r="O22" s="110">
        <f>N22*24</f>
        <v>27240</v>
      </c>
    </row>
    <row r="23" spans="1:22" ht="30" customHeight="1" x14ac:dyDescent="0.25">
      <c r="A23" s="237" t="s">
        <v>383</v>
      </c>
      <c r="B23" s="25"/>
      <c r="C23" s="25"/>
      <c r="D23" s="68" t="s">
        <v>185</v>
      </c>
      <c r="E23" s="69" t="s">
        <v>111</v>
      </c>
      <c r="F23" s="25">
        <v>42389</v>
      </c>
      <c r="G23" s="25">
        <v>43850</v>
      </c>
      <c r="H23" s="24" t="s">
        <v>4</v>
      </c>
      <c r="I23" s="26">
        <v>358800</v>
      </c>
      <c r="J23" s="3">
        <v>42420</v>
      </c>
      <c r="K23" s="445" t="s">
        <v>82</v>
      </c>
      <c r="L23" s="123">
        <v>338500</v>
      </c>
      <c r="M23" s="501">
        <f t="shared" si="0"/>
        <v>20300</v>
      </c>
      <c r="N23" s="110">
        <f t="shared" si="1"/>
        <v>13540</v>
      </c>
      <c r="O23" s="110">
        <f t="shared" si="2"/>
        <v>649920</v>
      </c>
    </row>
    <row r="24" spans="1:22" ht="30" customHeight="1" x14ac:dyDescent="0.25">
      <c r="A24" s="237" t="s">
        <v>384</v>
      </c>
      <c r="B24" s="24"/>
      <c r="C24" s="24"/>
      <c r="D24" s="68" t="s">
        <v>38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67354.070000000007</v>
      </c>
      <c r="J24" s="74">
        <v>42471</v>
      </c>
      <c r="K24" s="445" t="s">
        <v>66</v>
      </c>
      <c r="L24" s="123">
        <v>40000</v>
      </c>
      <c r="M24" s="501">
        <f t="shared" si="0"/>
        <v>27354.070000000007</v>
      </c>
      <c r="N24" s="110">
        <f t="shared" si="1"/>
        <v>1904.7619047619048</v>
      </c>
      <c r="O24" s="110">
        <f t="shared" si="2"/>
        <v>91428.571428571435</v>
      </c>
    </row>
    <row r="25" spans="1:22" ht="30" customHeight="1" x14ac:dyDescent="0.25">
      <c r="A25" s="237" t="s">
        <v>385</v>
      </c>
      <c r="B25" s="24"/>
      <c r="C25" s="24"/>
      <c r="D25" s="68" t="s">
        <v>186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67114</v>
      </c>
      <c r="J25" s="3">
        <v>42471</v>
      </c>
      <c r="K25" s="445" t="s">
        <v>407</v>
      </c>
      <c r="L25" s="112">
        <v>22800</v>
      </c>
      <c r="M25" s="501">
        <f t="shared" si="0"/>
        <v>44314</v>
      </c>
      <c r="N25" s="110">
        <f t="shared" si="1"/>
        <v>1036.3636363636363</v>
      </c>
      <c r="O25" s="110">
        <f t="shared" si="2"/>
        <v>49745.454545454544</v>
      </c>
      <c r="P25" s="444"/>
      <c r="Q25" s="444"/>
      <c r="R25" s="444"/>
      <c r="S25" s="444"/>
    </row>
    <row r="26" spans="1:22" ht="30" customHeight="1" x14ac:dyDescent="0.25">
      <c r="A26" s="237"/>
      <c r="B26" s="24"/>
      <c r="C26" s="24"/>
      <c r="D26" s="68" t="s">
        <v>39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67352</v>
      </c>
      <c r="J26" s="25">
        <v>42471</v>
      </c>
      <c r="K26" s="237" t="s">
        <v>76</v>
      </c>
      <c r="L26" s="448"/>
      <c r="M26" s="361"/>
      <c r="N26" s="361"/>
      <c r="O26" s="361"/>
      <c r="P26" s="444"/>
      <c r="Q26" s="444"/>
      <c r="R26" s="444"/>
      <c r="S26" s="444"/>
    </row>
    <row r="27" spans="1:22" ht="30" customHeight="1" x14ac:dyDescent="0.25">
      <c r="A27" s="237" t="s">
        <v>386</v>
      </c>
      <c r="B27" s="24"/>
      <c r="C27" s="24"/>
      <c r="D27" s="68" t="s">
        <v>37</v>
      </c>
      <c r="E27" s="69" t="s">
        <v>112</v>
      </c>
      <c r="F27" s="25">
        <v>42440</v>
      </c>
      <c r="G27" s="25">
        <v>43901</v>
      </c>
      <c r="H27" s="24" t="s">
        <v>4</v>
      </c>
      <c r="I27" s="26">
        <v>115272.71</v>
      </c>
      <c r="J27" s="3">
        <v>42471</v>
      </c>
      <c r="K27" s="445" t="s">
        <v>407</v>
      </c>
      <c r="L27" s="112">
        <v>23150</v>
      </c>
      <c r="M27" s="501">
        <f t="shared" si="0"/>
        <v>92122.71</v>
      </c>
      <c r="N27" s="110">
        <f t="shared" si="1"/>
        <v>1052.2727272727273</v>
      </c>
      <c r="O27" s="110">
        <f t="shared" si="2"/>
        <v>50509.090909090912</v>
      </c>
      <c r="P27" s="444"/>
      <c r="Q27" s="444"/>
      <c r="R27" s="444"/>
      <c r="S27" s="444"/>
    </row>
    <row r="28" spans="1:22" ht="30" customHeight="1" x14ac:dyDescent="0.25">
      <c r="A28" s="237" t="s">
        <v>387</v>
      </c>
      <c r="B28" s="24"/>
      <c r="C28" s="24"/>
      <c r="D28" s="68" t="s">
        <v>40</v>
      </c>
      <c r="E28" s="69" t="s">
        <v>112</v>
      </c>
      <c r="F28" s="25">
        <v>42440</v>
      </c>
      <c r="G28" s="25">
        <v>43901</v>
      </c>
      <c r="H28" s="24" t="s">
        <v>4</v>
      </c>
      <c r="I28" s="26">
        <v>67140</v>
      </c>
      <c r="J28" s="3">
        <v>42471</v>
      </c>
      <c r="K28" s="445" t="s">
        <v>407</v>
      </c>
      <c r="L28" s="112">
        <v>2100</v>
      </c>
      <c r="M28" s="501">
        <f t="shared" si="0"/>
        <v>65040</v>
      </c>
      <c r="N28" s="110">
        <f t="shared" si="1"/>
        <v>95.454545454545453</v>
      </c>
      <c r="O28" s="110">
        <f t="shared" si="2"/>
        <v>4581.818181818182</v>
      </c>
      <c r="P28" s="444"/>
      <c r="Q28" s="444"/>
      <c r="R28" s="444"/>
      <c r="S28" s="444"/>
      <c r="T28" s="76"/>
      <c r="U28" s="77"/>
      <c r="V28" s="77"/>
    </row>
    <row r="29" spans="1:22" ht="30" customHeight="1" x14ac:dyDescent="0.25">
      <c r="A29" s="237" t="s">
        <v>388</v>
      </c>
      <c r="B29" s="25"/>
      <c r="C29" s="25"/>
      <c r="D29" s="68" t="s">
        <v>24</v>
      </c>
      <c r="E29" s="69" t="s">
        <v>177</v>
      </c>
      <c r="F29" s="25">
        <v>42545</v>
      </c>
      <c r="G29" s="25">
        <v>44006</v>
      </c>
      <c r="H29" s="24" t="s">
        <v>4</v>
      </c>
      <c r="I29" s="26">
        <v>30000000</v>
      </c>
      <c r="J29" s="3">
        <v>42575</v>
      </c>
      <c r="K29" s="445" t="s">
        <v>500</v>
      </c>
      <c r="L29" s="115">
        <v>8282000</v>
      </c>
      <c r="M29" s="501">
        <f t="shared" si="0"/>
        <v>21718000</v>
      </c>
      <c r="N29" s="110">
        <f t="shared" si="1"/>
        <v>435894.73684210528</v>
      </c>
      <c r="O29" s="110">
        <f t="shared" si="2"/>
        <v>20922947.368421055</v>
      </c>
      <c r="P29" s="669" t="s">
        <v>738</v>
      </c>
      <c r="Q29" s="444"/>
      <c r="R29" s="444"/>
      <c r="S29" s="444"/>
    </row>
    <row r="30" spans="1:22" ht="30" customHeight="1" x14ac:dyDescent="0.25">
      <c r="A30" s="237" t="s">
        <v>384</v>
      </c>
      <c r="B30" s="25"/>
      <c r="C30" s="25"/>
      <c r="D30" s="68" t="s">
        <v>30</v>
      </c>
      <c r="E30" s="69" t="s">
        <v>181</v>
      </c>
      <c r="F30" s="25">
        <v>42664</v>
      </c>
      <c r="G30" s="25">
        <v>44125</v>
      </c>
      <c r="H30" s="24" t="s">
        <v>4</v>
      </c>
      <c r="I30" s="26">
        <v>91949</v>
      </c>
      <c r="J30" s="74">
        <v>42695</v>
      </c>
      <c r="K30" s="445" t="s">
        <v>495</v>
      </c>
      <c r="L30" s="123">
        <v>41850</v>
      </c>
      <c r="M30" s="501">
        <f t="shared" si="0"/>
        <v>50099</v>
      </c>
      <c r="N30" s="110">
        <f t="shared" si="1"/>
        <v>2615.625</v>
      </c>
      <c r="O30" s="110">
        <f t="shared" si="2"/>
        <v>125550</v>
      </c>
      <c r="P30" s="444"/>
      <c r="Q30" s="444"/>
      <c r="R30" s="444"/>
      <c r="S30" s="444"/>
    </row>
    <row r="31" spans="1:22" ht="30" customHeight="1" x14ac:dyDescent="0.25">
      <c r="A31" s="237" t="s">
        <v>389</v>
      </c>
      <c r="B31" s="95"/>
      <c r="C31" s="95"/>
      <c r="D31" s="68" t="s">
        <v>60</v>
      </c>
      <c r="E31" s="69" t="s">
        <v>113</v>
      </c>
      <c r="F31" s="25">
        <v>41883</v>
      </c>
      <c r="G31" s="24"/>
      <c r="H31" s="24"/>
      <c r="I31" s="26" t="s">
        <v>61</v>
      </c>
      <c r="J31" s="25">
        <v>41913</v>
      </c>
      <c r="K31" s="237" t="s">
        <v>399</v>
      </c>
      <c r="L31" s="361"/>
      <c r="M31" s="361"/>
      <c r="N31" s="361"/>
      <c r="O31" s="361"/>
    </row>
    <row r="32" spans="1:22" ht="30" customHeight="1" x14ac:dyDescent="0.25">
      <c r="A32" s="659" t="s">
        <v>365</v>
      </c>
      <c r="B32" s="652"/>
      <c r="C32" s="652"/>
      <c r="D32" s="71" t="s">
        <v>328</v>
      </c>
      <c r="E32" s="660" t="s">
        <v>428</v>
      </c>
      <c r="F32" s="78">
        <v>42767</v>
      </c>
      <c r="G32" s="78">
        <v>43100</v>
      </c>
      <c r="H32" s="71" t="s">
        <v>522</v>
      </c>
      <c r="I32" s="661">
        <v>157000</v>
      </c>
      <c r="J32" s="78">
        <v>42826</v>
      </c>
      <c r="K32" s="71">
        <v>11</v>
      </c>
      <c r="L32" s="398">
        <v>208000</v>
      </c>
      <c r="M32" s="398">
        <f t="shared" si="0"/>
        <v>-51000</v>
      </c>
      <c r="N32" s="398">
        <f t="shared" si="1"/>
        <v>18909.090909090908</v>
      </c>
      <c r="O32" s="398">
        <f>N32*10</f>
        <v>189090.90909090909</v>
      </c>
      <c r="P32" s="648" t="s">
        <v>657</v>
      </c>
      <c r="Q32" s="648"/>
      <c r="R32" s="648"/>
      <c r="S32" s="648"/>
      <c r="T32" s="648"/>
      <c r="U32" s="648"/>
    </row>
    <row r="33" spans="1:16" ht="30" customHeight="1" x14ac:dyDescent="0.25">
      <c r="A33" s="31">
        <v>116554</v>
      </c>
      <c r="B33" s="384"/>
      <c r="C33" s="384"/>
      <c r="D33" s="66" t="s">
        <v>433</v>
      </c>
      <c r="E33" s="518" t="s">
        <v>434</v>
      </c>
      <c r="F33" s="32">
        <v>42767</v>
      </c>
      <c r="G33" s="32">
        <v>43132</v>
      </c>
      <c r="H33" s="31" t="s">
        <v>32</v>
      </c>
      <c r="I33" s="658">
        <v>14000</v>
      </c>
      <c r="J33" s="32">
        <v>42795</v>
      </c>
      <c r="K33" s="31">
        <v>11</v>
      </c>
      <c r="L33" s="662">
        <v>12000</v>
      </c>
      <c r="M33" s="610">
        <f t="shared" si="0"/>
        <v>2000</v>
      </c>
      <c r="N33" s="610">
        <f t="shared" si="1"/>
        <v>1090.909090909091</v>
      </c>
      <c r="O33" s="610">
        <f>N33*12</f>
        <v>13090.909090909092</v>
      </c>
    </row>
    <row r="34" spans="1:16" ht="30" customHeight="1" x14ac:dyDescent="0.25">
      <c r="A34" s="2">
        <v>100406</v>
      </c>
      <c r="B34" s="1"/>
      <c r="C34" s="1"/>
      <c r="D34" s="2" t="s">
        <v>577</v>
      </c>
      <c r="E34" s="2" t="s">
        <v>578</v>
      </c>
      <c r="F34" s="3">
        <v>42804</v>
      </c>
      <c r="G34" s="3">
        <v>43169</v>
      </c>
      <c r="H34" s="2" t="s">
        <v>32</v>
      </c>
      <c r="I34" s="15">
        <v>99000</v>
      </c>
      <c r="J34" s="3">
        <v>42835</v>
      </c>
      <c r="K34" s="596">
        <v>11</v>
      </c>
      <c r="L34" s="409">
        <v>65200</v>
      </c>
      <c r="M34" s="501">
        <f t="shared" si="0"/>
        <v>33800</v>
      </c>
      <c r="N34" s="110">
        <f t="shared" si="1"/>
        <v>5927.272727272727</v>
      </c>
      <c r="O34" s="110">
        <f>N34*12</f>
        <v>71127.272727272721</v>
      </c>
    </row>
    <row r="35" spans="1:16" ht="30" customHeight="1" x14ac:dyDescent="0.25">
      <c r="A35" s="237">
        <v>118099</v>
      </c>
      <c r="B35" s="25"/>
      <c r="C35" s="25"/>
      <c r="D35" s="68" t="s">
        <v>516</v>
      </c>
      <c r="E35" s="68" t="s">
        <v>523</v>
      </c>
      <c r="F35" s="25">
        <v>42865</v>
      </c>
      <c r="G35" s="25">
        <v>43247</v>
      </c>
      <c r="H35" s="24" t="s">
        <v>32</v>
      </c>
      <c r="I35" s="26">
        <v>19592</v>
      </c>
      <c r="J35" s="25">
        <v>42896</v>
      </c>
      <c r="K35" s="24"/>
      <c r="L35" s="511">
        <v>19592</v>
      </c>
      <c r="M35" s="361"/>
      <c r="N35" s="361"/>
      <c r="O35" s="361"/>
    </row>
    <row r="36" spans="1:16" ht="30" customHeight="1" x14ac:dyDescent="0.25">
      <c r="A36" s="2">
        <v>118715</v>
      </c>
      <c r="B36" s="1"/>
      <c r="C36" s="1"/>
      <c r="D36" s="2" t="s">
        <v>188</v>
      </c>
      <c r="E36" s="2" t="s">
        <v>562</v>
      </c>
      <c r="F36" s="3">
        <v>42878</v>
      </c>
      <c r="G36" s="3">
        <v>43243</v>
      </c>
      <c r="H36" s="2" t="s">
        <v>32</v>
      </c>
      <c r="I36" s="550">
        <v>64195</v>
      </c>
      <c r="J36" s="3">
        <v>42909</v>
      </c>
      <c r="K36" s="596">
        <v>8</v>
      </c>
      <c r="L36" s="410">
        <v>48300</v>
      </c>
      <c r="M36" s="501">
        <f>I36-L36</f>
        <v>15895</v>
      </c>
      <c r="N36" s="110">
        <f>L36/K36</f>
        <v>6037.5</v>
      </c>
      <c r="O36" s="110">
        <f>N36*12</f>
        <v>72450</v>
      </c>
    </row>
    <row r="37" spans="1:16" ht="30" x14ac:dyDescent="0.25">
      <c r="A37" s="2">
        <v>105924</v>
      </c>
      <c r="B37" s="1"/>
      <c r="C37" s="1"/>
      <c r="D37" s="266" t="s">
        <v>576</v>
      </c>
      <c r="E37" s="266" t="s">
        <v>579</v>
      </c>
      <c r="F37" s="3">
        <v>42936</v>
      </c>
      <c r="G37" s="3">
        <v>43301</v>
      </c>
      <c r="H37" s="2" t="s">
        <v>32</v>
      </c>
      <c r="I37" s="550">
        <v>40500</v>
      </c>
      <c r="J37" s="3">
        <v>42967</v>
      </c>
      <c r="K37" s="596">
        <v>7</v>
      </c>
      <c r="L37" s="1">
        <v>28200</v>
      </c>
      <c r="M37" s="501">
        <f t="shared" ref="M37:M42" si="3">I37-L37</f>
        <v>12300</v>
      </c>
      <c r="N37" s="110">
        <f t="shared" ref="N37:N42" si="4">L37/K37</f>
        <v>4028.5714285714284</v>
      </c>
      <c r="O37" s="110">
        <f>N37*12</f>
        <v>48342.857142857145</v>
      </c>
    </row>
    <row r="38" spans="1:16" s="777" customFormat="1" ht="30" x14ac:dyDescent="0.25">
      <c r="A38" s="774">
        <v>104554</v>
      </c>
      <c r="B38" s="775"/>
      <c r="C38" s="775"/>
      <c r="D38" s="776" t="s">
        <v>24</v>
      </c>
      <c r="E38" s="776" t="s">
        <v>731</v>
      </c>
      <c r="F38" s="554">
        <v>42738</v>
      </c>
      <c r="G38" s="554">
        <v>44199</v>
      </c>
      <c r="H38" s="774" t="s">
        <v>4</v>
      </c>
      <c r="I38" s="550">
        <v>576000</v>
      </c>
      <c r="J38" s="554">
        <v>42769</v>
      </c>
      <c r="K38" s="619">
        <v>13</v>
      </c>
      <c r="L38" s="775">
        <v>85000</v>
      </c>
      <c r="M38" s="501">
        <f t="shared" si="3"/>
        <v>491000</v>
      </c>
      <c r="N38" s="110">
        <f t="shared" si="4"/>
        <v>6538.4615384615381</v>
      </c>
      <c r="O38" s="110">
        <f>N38*48</f>
        <v>313846.15384615381</v>
      </c>
      <c r="P38" s="777" t="s">
        <v>732</v>
      </c>
    </row>
    <row r="39" spans="1:16" ht="30" customHeight="1" x14ac:dyDescent="0.25">
      <c r="A39" s="2">
        <v>124338</v>
      </c>
      <c r="B39" s="1"/>
      <c r="C39" s="1"/>
      <c r="D39" s="553" t="s">
        <v>582</v>
      </c>
      <c r="E39" s="266" t="s">
        <v>583</v>
      </c>
      <c r="F39" s="3">
        <v>42989</v>
      </c>
      <c r="G39" s="3">
        <v>44450</v>
      </c>
      <c r="H39" s="2" t="s">
        <v>4</v>
      </c>
      <c r="I39" s="550">
        <v>48800</v>
      </c>
      <c r="J39" s="407">
        <v>43019</v>
      </c>
      <c r="K39" s="596">
        <v>4</v>
      </c>
      <c r="L39" s="1">
        <v>16900</v>
      </c>
      <c r="M39" s="501">
        <f t="shared" si="3"/>
        <v>31900</v>
      </c>
      <c r="N39" s="110">
        <f t="shared" si="4"/>
        <v>4225</v>
      </c>
      <c r="O39" s="110">
        <f>N39*48</f>
        <v>202800</v>
      </c>
    </row>
    <row r="40" spans="1:16" ht="30" customHeight="1" x14ac:dyDescent="0.25">
      <c r="A40" s="2">
        <v>124338</v>
      </c>
      <c r="B40" s="1"/>
      <c r="C40" s="1"/>
      <c r="D40" s="553" t="s">
        <v>582</v>
      </c>
      <c r="E40" s="266" t="s">
        <v>584</v>
      </c>
      <c r="F40" s="554">
        <v>42998</v>
      </c>
      <c r="G40" s="3">
        <v>44459</v>
      </c>
      <c r="H40" s="2" t="s">
        <v>4</v>
      </c>
      <c r="I40" s="550">
        <v>49300</v>
      </c>
      <c r="J40" s="407">
        <v>43028</v>
      </c>
      <c r="K40" s="596">
        <v>4</v>
      </c>
      <c r="L40" s="1">
        <v>16300</v>
      </c>
      <c r="M40" s="501">
        <f t="shared" si="3"/>
        <v>33000</v>
      </c>
      <c r="N40" s="110">
        <f t="shared" si="4"/>
        <v>4075</v>
      </c>
      <c r="O40" s="110">
        <f>N40*48</f>
        <v>195600</v>
      </c>
    </row>
    <row r="41" spans="1:16" ht="30" customHeight="1" x14ac:dyDescent="0.25">
      <c r="A41" s="2">
        <v>115483</v>
      </c>
      <c r="B41" s="1"/>
      <c r="C41" s="1"/>
      <c r="D41" s="2" t="s">
        <v>580</v>
      </c>
      <c r="E41" s="2" t="s">
        <v>601</v>
      </c>
      <c r="F41" s="407">
        <v>43096</v>
      </c>
      <c r="G41" s="407">
        <v>44557</v>
      </c>
      <c r="H41" s="2" t="s">
        <v>4</v>
      </c>
      <c r="I41" s="550">
        <v>1500000</v>
      </c>
      <c r="J41" s="407">
        <v>43127</v>
      </c>
      <c r="K41" s="596">
        <v>2</v>
      </c>
      <c r="L41" s="1">
        <v>13300</v>
      </c>
      <c r="M41" s="501">
        <f t="shared" si="3"/>
        <v>1486700</v>
      </c>
      <c r="N41" s="110">
        <f t="shared" si="4"/>
        <v>6650</v>
      </c>
      <c r="O41" s="110">
        <f>N41*48</f>
        <v>319200</v>
      </c>
    </row>
    <row r="42" spans="1:16" ht="30" customHeight="1" x14ac:dyDescent="0.25">
      <c r="A42" s="2">
        <v>125973</v>
      </c>
      <c r="B42" s="2"/>
      <c r="C42" s="2"/>
      <c r="D42" s="2" t="s">
        <v>27</v>
      </c>
      <c r="E42" s="266" t="s">
        <v>437</v>
      </c>
      <c r="F42" s="407">
        <v>43096</v>
      </c>
      <c r="G42" s="407">
        <v>44557</v>
      </c>
      <c r="H42" s="2" t="s">
        <v>4</v>
      </c>
      <c r="I42" s="550">
        <v>350000</v>
      </c>
      <c r="J42" s="407">
        <v>43128</v>
      </c>
      <c r="K42" s="596">
        <v>2</v>
      </c>
      <c r="L42" s="1">
        <v>7200</v>
      </c>
      <c r="M42" s="501">
        <f t="shared" si="3"/>
        <v>342800</v>
      </c>
      <c r="N42" s="110">
        <f t="shared" si="4"/>
        <v>3600</v>
      </c>
      <c r="O42" s="110">
        <f>N42*48</f>
        <v>172800</v>
      </c>
    </row>
    <row r="65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5"/>
  <dimension ref="A1:V65"/>
  <sheetViews>
    <sheetView workbookViewId="0">
      <pane ySplit="6" topLeftCell="A25" activePane="bottomLeft" state="frozen"/>
      <selection activeCell="H5" sqref="H5"/>
      <selection pane="bottomLeft" activeCell="A29" sqref="A29:XFD29"/>
    </sheetView>
  </sheetViews>
  <sheetFormatPr defaultColWidth="9.140625" defaultRowHeight="15" x14ac:dyDescent="0.25"/>
  <cols>
    <col min="1" max="1" width="10.28515625" style="591" customWidth="1"/>
    <col min="2" max="2" width="9.42578125" style="591" customWidth="1"/>
    <col min="3" max="3" width="10.28515625" style="591" customWidth="1"/>
    <col min="4" max="4" width="22.28515625" style="591" customWidth="1"/>
    <col min="5" max="5" width="15" style="591" customWidth="1"/>
    <col min="6" max="6" width="10.5703125" style="591" customWidth="1"/>
    <col min="7" max="7" width="10.7109375" style="591" customWidth="1"/>
    <col min="8" max="8" width="12.7109375" style="591" customWidth="1"/>
    <col min="9" max="9" width="17.5703125" style="591" customWidth="1"/>
    <col min="10" max="10" width="10.140625" style="447" customWidth="1"/>
    <col min="11" max="11" width="10.28515625" style="447" customWidth="1"/>
    <col min="12" max="12" width="11.28515625" style="447" customWidth="1"/>
    <col min="13" max="13" width="12.5703125" style="591" customWidth="1"/>
    <col min="14" max="15" width="11.85546875" style="591" customWidth="1"/>
    <col min="16" max="16" width="33" style="591" customWidth="1"/>
    <col min="17" max="17" width="13.42578125" style="591" customWidth="1"/>
    <col min="18" max="16384" width="9.140625" style="591"/>
  </cols>
  <sheetData>
    <row r="1" spans="1:22" ht="20.100000000000001" customHeight="1" x14ac:dyDescent="0.25">
      <c r="A1" s="591" t="s">
        <v>549</v>
      </c>
    </row>
    <row r="2" spans="1:22" ht="20.100000000000001" customHeight="1" x14ac:dyDescent="0.25">
      <c r="A2" s="882" t="s">
        <v>199</v>
      </c>
      <c r="B2" s="882"/>
      <c r="C2" s="589"/>
    </row>
    <row r="3" spans="1:22" ht="20.100000000000001" customHeight="1" x14ac:dyDescent="0.25">
      <c r="A3" s="883" t="s">
        <v>200</v>
      </c>
      <c r="B3" s="883"/>
      <c r="C3" s="590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85" t="s">
        <v>2</v>
      </c>
      <c r="K5" s="886"/>
      <c r="L5" s="886"/>
      <c r="M5" s="878" t="s">
        <v>19</v>
      </c>
      <c r="N5" s="868" t="s">
        <v>621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560" t="s">
        <v>120</v>
      </c>
      <c r="K6" s="560" t="s">
        <v>618</v>
      </c>
      <c r="L6" s="560" t="s">
        <v>122</v>
      </c>
      <c r="M6" s="879"/>
      <c r="N6" s="879"/>
      <c r="O6" s="867"/>
      <c r="V6" s="591" t="s">
        <v>505</v>
      </c>
    </row>
    <row r="7" spans="1:22" ht="30" customHeight="1" x14ac:dyDescent="0.25">
      <c r="A7" s="234" t="s">
        <v>367</v>
      </c>
      <c r="B7" s="31"/>
      <c r="C7" s="31"/>
      <c r="D7" s="66" t="s">
        <v>195</v>
      </c>
      <c r="E7" s="70" t="s">
        <v>99</v>
      </c>
      <c r="F7" s="32">
        <v>42409</v>
      </c>
      <c r="G7" s="32">
        <v>43140</v>
      </c>
      <c r="H7" s="63" t="s">
        <v>36</v>
      </c>
      <c r="I7" s="33">
        <v>19990</v>
      </c>
      <c r="J7" s="32">
        <v>42438</v>
      </c>
      <c r="K7" s="234" t="s">
        <v>81</v>
      </c>
      <c r="L7" s="610">
        <v>18500</v>
      </c>
      <c r="M7" s="610">
        <f t="shared" ref="M7:M34" si="0">I7-L7</f>
        <v>1490</v>
      </c>
      <c r="N7" s="610">
        <f>L7/K7</f>
        <v>804.3478260869565</v>
      </c>
      <c r="O7" s="110">
        <f>N7*24</f>
        <v>19304.347826086956</v>
      </c>
    </row>
    <row r="8" spans="1:22" ht="30" customHeight="1" x14ac:dyDescent="0.25">
      <c r="A8" s="235" t="s">
        <v>368</v>
      </c>
      <c r="B8" s="89"/>
      <c r="C8" s="89"/>
      <c r="D8" s="66" t="s">
        <v>44</v>
      </c>
      <c r="E8" s="70" t="s">
        <v>100</v>
      </c>
      <c r="F8" s="32">
        <v>42409</v>
      </c>
      <c r="G8" s="32">
        <v>43140</v>
      </c>
      <c r="H8" s="31" t="s">
        <v>36</v>
      </c>
      <c r="I8" s="33">
        <v>3500</v>
      </c>
      <c r="J8" s="4">
        <v>42438</v>
      </c>
      <c r="K8" s="445" t="s">
        <v>81</v>
      </c>
      <c r="L8" s="446">
        <v>2100</v>
      </c>
      <c r="M8" s="501">
        <f t="shared" si="0"/>
        <v>1400</v>
      </c>
      <c r="N8" s="110">
        <v>91.304347826086953</v>
      </c>
      <c r="O8" s="110">
        <f>N8*24</f>
        <v>2191.304347826087</v>
      </c>
      <c r="P8" s="64"/>
    </row>
    <row r="9" spans="1:22" ht="30" customHeight="1" x14ac:dyDescent="0.25">
      <c r="A9" s="649" t="s">
        <v>369</v>
      </c>
      <c r="B9" s="650"/>
      <c r="C9" s="650"/>
      <c r="D9" s="79" t="s">
        <v>9</v>
      </c>
      <c r="E9" s="80" t="s">
        <v>453</v>
      </c>
      <c r="F9" s="78">
        <v>41775</v>
      </c>
      <c r="G9" s="78">
        <v>43236</v>
      </c>
      <c r="H9" s="71" t="s">
        <v>4</v>
      </c>
      <c r="I9" s="83">
        <v>519296</v>
      </c>
      <c r="J9" s="78">
        <v>41806</v>
      </c>
      <c r="K9" s="233" t="s">
        <v>83</v>
      </c>
      <c r="L9" s="398">
        <v>575000</v>
      </c>
      <c r="M9" s="398">
        <f t="shared" si="0"/>
        <v>-55704</v>
      </c>
      <c r="N9" s="653">
        <f>L9/K9</f>
        <v>12777.777777777777</v>
      </c>
      <c r="O9" s="398">
        <f>N9*48</f>
        <v>613333.33333333326</v>
      </c>
    </row>
    <row r="10" spans="1:22" s="447" customFormat="1" ht="30" customHeight="1" x14ac:dyDescent="0.25">
      <c r="A10" s="235" t="s">
        <v>370</v>
      </c>
      <c r="B10" s="89"/>
      <c r="C10" s="89"/>
      <c r="D10" s="66" t="s">
        <v>35</v>
      </c>
      <c r="E10" s="70" t="s">
        <v>180</v>
      </c>
      <c r="F10" s="32">
        <v>42513</v>
      </c>
      <c r="G10" s="32">
        <v>43243</v>
      </c>
      <c r="H10" s="31" t="s">
        <v>36</v>
      </c>
      <c r="I10" s="33">
        <v>19900</v>
      </c>
      <c r="J10" s="32">
        <v>42544</v>
      </c>
      <c r="K10" s="234"/>
      <c r="L10" s="610">
        <v>19900</v>
      </c>
      <c r="M10" s="610">
        <f t="shared" si="0"/>
        <v>0</v>
      </c>
      <c r="N10" s="610"/>
      <c r="O10" s="110">
        <f>N10*24</f>
        <v>0</v>
      </c>
    </row>
    <row r="11" spans="1:22" ht="30" customHeight="1" x14ac:dyDescent="0.25">
      <c r="A11" s="233" t="s">
        <v>371</v>
      </c>
      <c r="B11" s="78"/>
      <c r="C11" s="78"/>
      <c r="D11" s="79" t="s">
        <v>8</v>
      </c>
      <c r="E11" s="80" t="s">
        <v>102</v>
      </c>
      <c r="F11" s="78">
        <v>41870</v>
      </c>
      <c r="G11" s="78">
        <v>43331</v>
      </c>
      <c r="H11" s="71" t="s">
        <v>4</v>
      </c>
      <c r="I11" s="83">
        <v>248500</v>
      </c>
      <c r="J11" s="78">
        <v>41901</v>
      </c>
      <c r="K11" s="233" t="s">
        <v>398</v>
      </c>
      <c r="L11" s="398">
        <v>300000</v>
      </c>
      <c r="M11" s="398">
        <f t="shared" si="0"/>
        <v>-51500</v>
      </c>
      <c r="N11" s="653">
        <f>L11/K11</f>
        <v>7142.8571428571431</v>
      </c>
      <c r="O11" s="398">
        <f>N11*48</f>
        <v>342857.14285714284</v>
      </c>
    </row>
    <row r="12" spans="1:22" ht="30" customHeight="1" x14ac:dyDescent="0.25">
      <c r="A12" s="236" t="s">
        <v>372</v>
      </c>
      <c r="B12" s="93"/>
      <c r="C12" s="93"/>
      <c r="D12" s="68" t="s">
        <v>50</v>
      </c>
      <c r="E12" s="69" t="s">
        <v>103</v>
      </c>
      <c r="F12" s="25">
        <v>42013</v>
      </c>
      <c r="G12" s="25">
        <v>43474</v>
      </c>
      <c r="H12" s="25" t="s">
        <v>4</v>
      </c>
      <c r="I12" s="26" t="s">
        <v>547</v>
      </c>
      <c r="J12" s="4">
        <v>42044</v>
      </c>
      <c r="K12" s="445" t="s">
        <v>69</v>
      </c>
      <c r="L12" s="446">
        <v>21500</v>
      </c>
      <c r="M12" s="111" t="e">
        <f t="shared" si="0"/>
        <v>#VALUE!</v>
      </c>
      <c r="N12" s="577">
        <f>L12/K12</f>
        <v>581.08108108108104</v>
      </c>
      <c r="O12" s="110">
        <f>N12*48</f>
        <v>27891.89189189189</v>
      </c>
    </row>
    <row r="13" spans="1:22" ht="30" customHeight="1" x14ac:dyDescent="0.25">
      <c r="A13" s="236" t="s">
        <v>373</v>
      </c>
      <c r="B13" s="93"/>
      <c r="C13" s="93"/>
      <c r="D13" s="68" t="s">
        <v>51</v>
      </c>
      <c r="E13" s="69" t="s">
        <v>103</v>
      </c>
      <c r="F13" s="25">
        <v>42013</v>
      </c>
      <c r="G13" s="25">
        <v>43474</v>
      </c>
      <c r="H13" s="25" t="s">
        <v>4</v>
      </c>
      <c r="I13" s="26">
        <v>30000</v>
      </c>
      <c r="J13" s="4">
        <v>42044</v>
      </c>
      <c r="K13" s="445" t="s">
        <v>69</v>
      </c>
      <c r="L13" s="446">
        <v>15900</v>
      </c>
      <c r="M13" s="111">
        <f t="shared" si="0"/>
        <v>14100</v>
      </c>
      <c r="N13" s="577">
        <f>L13/K13</f>
        <v>429.72972972972974</v>
      </c>
      <c r="O13" s="110">
        <f>N13*48</f>
        <v>20627.027027027027</v>
      </c>
    </row>
    <row r="14" spans="1:22" ht="30" customHeight="1" x14ac:dyDescent="0.25">
      <c r="A14" s="237" t="s">
        <v>374</v>
      </c>
      <c r="B14" s="25"/>
      <c r="C14" s="25"/>
      <c r="D14" s="68" t="s">
        <v>129</v>
      </c>
      <c r="E14" s="69" t="s">
        <v>103</v>
      </c>
      <c r="F14" s="25">
        <v>42013</v>
      </c>
      <c r="G14" s="25">
        <v>43474</v>
      </c>
      <c r="H14" s="25" t="s">
        <v>4</v>
      </c>
      <c r="I14" s="517" t="s">
        <v>547</v>
      </c>
      <c r="J14" s="4">
        <v>42044</v>
      </c>
      <c r="K14" s="445" t="s">
        <v>69</v>
      </c>
      <c r="L14" s="446">
        <v>22500</v>
      </c>
      <c r="M14" s="111" t="e">
        <f t="shared" si="0"/>
        <v>#VALUE!</v>
      </c>
      <c r="N14" s="577">
        <f>L14/K14</f>
        <v>608.10810810810813</v>
      </c>
      <c r="O14" s="110">
        <f>N14*48</f>
        <v>29189.18918918919</v>
      </c>
    </row>
    <row r="15" spans="1:22" ht="30" customHeight="1" x14ac:dyDescent="0.25">
      <c r="A15" s="237" t="s">
        <v>375</v>
      </c>
      <c r="B15" s="25"/>
      <c r="C15" s="25"/>
      <c r="D15" s="68" t="s">
        <v>196</v>
      </c>
      <c r="E15" s="69" t="s">
        <v>104</v>
      </c>
      <c r="F15" s="25">
        <v>42058</v>
      </c>
      <c r="G15" s="25">
        <v>43519</v>
      </c>
      <c r="H15" s="25" t="s">
        <v>4</v>
      </c>
      <c r="I15" s="26">
        <v>10708492</v>
      </c>
      <c r="J15" s="25">
        <v>42086</v>
      </c>
      <c r="K15" s="237"/>
      <c r="L15" s="240"/>
      <c r="M15" s="361"/>
      <c r="N15" s="361"/>
      <c r="O15" s="361"/>
    </row>
    <row r="16" spans="1:22" ht="30" customHeight="1" x14ac:dyDescent="0.25">
      <c r="A16" s="237" t="s">
        <v>376</v>
      </c>
      <c r="B16" s="25"/>
      <c r="C16" s="25"/>
      <c r="D16" s="68" t="s">
        <v>7</v>
      </c>
      <c r="E16" s="69" t="s">
        <v>182</v>
      </c>
      <c r="F16" s="25">
        <v>42137</v>
      </c>
      <c r="G16" s="25">
        <v>43598</v>
      </c>
      <c r="H16" s="25" t="s">
        <v>4</v>
      </c>
      <c r="I16" s="26">
        <v>419996</v>
      </c>
      <c r="J16" s="4">
        <v>42168</v>
      </c>
      <c r="K16" s="445" t="s">
        <v>68</v>
      </c>
      <c r="L16" s="446">
        <v>420500</v>
      </c>
      <c r="M16" s="111">
        <f t="shared" si="0"/>
        <v>-504</v>
      </c>
      <c r="N16" s="110">
        <f t="shared" ref="N16:N25" si="1">L16/K16</f>
        <v>12742.424242424242</v>
      </c>
      <c r="O16" s="110">
        <f t="shared" ref="O16:O25" si="2">N16*48</f>
        <v>611636.36363636365</v>
      </c>
    </row>
    <row r="17" spans="1:22" ht="30" customHeight="1" x14ac:dyDescent="0.25">
      <c r="A17" s="237" t="s">
        <v>377</v>
      </c>
      <c r="B17" s="24"/>
      <c r="C17" s="24"/>
      <c r="D17" s="68" t="s">
        <v>48</v>
      </c>
      <c r="E17" s="69" t="s">
        <v>105</v>
      </c>
      <c r="F17" s="25">
        <v>42150</v>
      </c>
      <c r="G17" s="25">
        <v>43611</v>
      </c>
      <c r="H17" s="24" t="s">
        <v>4</v>
      </c>
      <c r="I17" s="26">
        <v>19800</v>
      </c>
      <c r="J17" s="4">
        <v>42181</v>
      </c>
      <c r="K17" s="445" t="s">
        <v>498</v>
      </c>
      <c r="L17" s="446">
        <v>15650</v>
      </c>
      <c r="M17" s="501">
        <f t="shared" si="0"/>
        <v>4150</v>
      </c>
      <c r="N17" s="110">
        <f t="shared" si="1"/>
        <v>489.0625</v>
      </c>
      <c r="O17" s="110">
        <f t="shared" si="2"/>
        <v>23475</v>
      </c>
    </row>
    <row r="18" spans="1:22" ht="30" customHeight="1" x14ac:dyDescent="0.25">
      <c r="A18" s="237" t="s">
        <v>378</v>
      </c>
      <c r="B18" s="25"/>
      <c r="C18" s="25"/>
      <c r="D18" s="68" t="s">
        <v>10</v>
      </c>
      <c r="E18" s="69" t="s">
        <v>107</v>
      </c>
      <c r="F18" s="25">
        <v>42259</v>
      </c>
      <c r="G18" s="25">
        <v>43720</v>
      </c>
      <c r="H18" s="24" t="s">
        <v>4</v>
      </c>
      <c r="I18" s="94">
        <v>282000</v>
      </c>
      <c r="J18" s="4">
        <v>42289</v>
      </c>
      <c r="K18" s="445" t="s">
        <v>86</v>
      </c>
      <c r="L18" s="446">
        <v>160000</v>
      </c>
      <c r="M18" s="501">
        <f t="shared" si="0"/>
        <v>122000</v>
      </c>
      <c r="N18" s="110">
        <f t="shared" si="1"/>
        <v>5517.2413793103451</v>
      </c>
      <c r="O18" s="110">
        <f t="shared" si="2"/>
        <v>264827.58620689658</v>
      </c>
    </row>
    <row r="19" spans="1:22" ht="30" customHeight="1" x14ac:dyDescent="0.25">
      <c r="A19" s="236" t="s">
        <v>379</v>
      </c>
      <c r="B19" s="93"/>
      <c r="C19" s="93"/>
      <c r="D19" s="68" t="s">
        <v>6</v>
      </c>
      <c r="E19" s="69" t="s">
        <v>106</v>
      </c>
      <c r="F19" s="25">
        <v>42259</v>
      </c>
      <c r="G19" s="25">
        <v>43720</v>
      </c>
      <c r="H19" s="24" t="s">
        <v>4</v>
      </c>
      <c r="I19" s="26">
        <v>53600</v>
      </c>
      <c r="J19" s="4">
        <v>42289</v>
      </c>
      <c r="K19" s="445" t="s">
        <v>86</v>
      </c>
      <c r="L19" s="446">
        <v>45700</v>
      </c>
      <c r="M19" s="501">
        <f t="shared" si="0"/>
        <v>7900</v>
      </c>
      <c r="N19" s="110">
        <f t="shared" si="1"/>
        <v>1575.8620689655172</v>
      </c>
      <c r="O19" s="110">
        <f t="shared" si="2"/>
        <v>75641.379310344826</v>
      </c>
    </row>
    <row r="20" spans="1:22" ht="30" customHeight="1" x14ac:dyDescent="0.25">
      <c r="A20" s="236" t="s">
        <v>380</v>
      </c>
      <c r="B20" s="93"/>
      <c r="C20" s="93"/>
      <c r="D20" s="68" t="s">
        <v>47</v>
      </c>
      <c r="E20" s="69" t="s">
        <v>108</v>
      </c>
      <c r="F20" s="25">
        <v>42259</v>
      </c>
      <c r="G20" s="25">
        <v>43720</v>
      </c>
      <c r="H20" s="24" t="s">
        <v>4</v>
      </c>
      <c r="I20" s="26">
        <v>1599996</v>
      </c>
      <c r="J20" s="4">
        <v>42289</v>
      </c>
      <c r="K20" s="445" t="s">
        <v>86</v>
      </c>
      <c r="L20" s="446">
        <v>1149000</v>
      </c>
      <c r="M20" s="501">
        <f t="shared" si="0"/>
        <v>450996</v>
      </c>
      <c r="N20" s="110">
        <f t="shared" si="1"/>
        <v>39620.689655172413</v>
      </c>
      <c r="O20" s="110">
        <f t="shared" si="2"/>
        <v>1901793.1034482759</v>
      </c>
    </row>
    <row r="21" spans="1:22" ht="30" customHeight="1" x14ac:dyDescent="0.25">
      <c r="A21" s="237" t="s">
        <v>381</v>
      </c>
      <c r="B21" s="25"/>
      <c r="C21" s="25"/>
      <c r="D21" s="68" t="s">
        <v>184</v>
      </c>
      <c r="E21" s="69" t="s">
        <v>109</v>
      </c>
      <c r="F21" s="25">
        <v>42259</v>
      </c>
      <c r="G21" s="25">
        <v>43720</v>
      </c>
      <c r="H21" s="24" t="s">
        <v>4</v>
      </c>
      <c r="I21" s="26">
        <v>868400</v>
      </c>
      <c r="J21" s="4">
        <v>42289</v>
      </c>
      <c r="K21" s="445" t="s">
        <v>86</v>
      </c>
      <c r="L21" s="446">
        <v>574000</v>
      </c>
      <c r="M21" s="501">
        <f t="shared" si="0"/>
        <v>294400</v>
      </c>
      <c r="N21" s="110">
        <f t="shared" si="1"/>
        <v>19793.103448275862</v>
      </c>
      <c r="O21" s="110">
        <f t="shared" si="2"/>
        <v>950068.96551724139</v>
      </c>
    </row>
    <row r="22" spans="1:22" ht="30" customHeight="1" x14ac:dyDescent="0.25">
      <c r="A22" s="95"/>
      <c r="B22" s="95"/>
      <c r="C22" s="95"/>
      <c r="D22" s="24" t="s">
        <v>425</v>
      </c>
      <c r="E22" s="95" t="s">
        <v>97</v>
      </c>
      <c r="F22" s="246">
        <v>42817</v>
      </c>
      <c r="G22" s="246">
        <v>43547</v>
      </c>
      <c r="H22" s="24" t="s">
        <v>36</v>
      </c>
      <c r="I22" s="245">
        <v>19900</v>
      </c>
      <c r="J22" s="4">
        <v>42848</v>
      </c>
      <c r="K22" s="596">
        <v>10</v>
      </c>
      <c r="L22" s="446">
        <v>12300</v>
      </c>
      <c r="M22" s="501">
        <f t="shared" si="0"/>
        <v>7600</v>
      </c>
      <c r="N22" s="110">
        <f t="shared" si="1"/>
        <v>1230</v>
      </c>
      <c r="O22" s="110">
        <f>N22*24</f>
        <v>29520</v>
      </c>
    </row>
    <row r="23" spans="1:22" ht="30" customHeight="1" x14ac:dyDescent="0.25">
      <c r="A23" s="237" t="s">
        <v>383</v>
      </c>
      <c r="B23" s="25"/>
      <c r="C23" s="25"/>
      <c r="D23" s="68" t="s">
        <v>185</v>
      </c>
      <c r="E23" s="69" t="s">
        <v>111</v>
      </c>
      <c r="F23" s="25">
        <v>42389</v>
      </c>
      <c r="G23" s="25">
        <v>43850</v>
      </c>
      <c r="H23" s="24" t="s">
        <v>4</v>
      </c>
      <c r="I23" s="26">
        <v>358800</v>
      </c>
      <c r="J23" s="4">
        <v>42420</v>
      </c>
      <c r="K23" s="445" t="s">
        <v>82</v>
      </c>
      <c r="L23" s="446">
        <v>338500</v>
      </c>
      <c r="M23" s="501">
        <f t="shared" si="0"/>
        <v>20300</v>
      </c>
      <c r="N23" s="110">
        <f t="shared" si="1"/>
        <v>13540</v>
      </c>
      <c r="O23" s="110">
        <f t="shared" si="2"/>
        <v>649920</v>
      </c>
    </row>
    <row r="24" spans="1:22" ht="30" customHeight="1" x14ac:dyDescent="0.25">
      <c r="A24" s="237" t="s">
        <v>384</v>
      </c>
      <c r="B24" s="24"/>
      <c r="C24" s="24"/>
      <c r="D24" s="68" t="s">
        <v>38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67354.070000000007</v>
      </c>
      <c r="J24" s="4">
        <v>42471</v>
      </c>
      <c r="K24" s="445" t="s">
        <v>66</v>
      </c>
      <c r="L24" s="446">
        <v>40000</v>
      </c>
      <c r="M24" s="501">
        <f t="shared" si="0"/>
        <v>27354.070000000007</v>
      </c>
      <c r="N24" s="110">
        <f t="shared" si="1"/>
        <v>1904.7619047619048</v>
      </c>
      <c r="O24" s="110">
        <f t="shared" si="2"/>
        <v>91428.571428571435</v>
      </c>
    </row>
    <row r="25" spans="1:22" ht="30" customHeight="1" x14ac:dyDescent="0.25">
      <c r="A25" s="237" t="s">
        <v>385</v>
      </c>
      <c r="B25" s="24"/>
      <c r="C25" s="24"/>
      <c r="D25" s="68" t="s">
        <v>186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67114</v>
      </c>
      <c r="J25" s="4">
        <v>42471</v>
      </c>
      <c r="K25" s="445" t="s">
        <v>407</v>
      </c>
      <c r="L25" s="446">
        <v>22800</v>
      </c>
      <c r="M25" s="501">
        <f t="shared" si="0"/>
        <v>44314</v>
      </c>
      <c r="N25" s="110">
        <f t="shared" si="1"/>
        <v>1036.3636363636363</v>
      </c>
      <c r="O25" s="110">
        <f t="shared" si="2"/>
        <v>49745.454545454544</v>
      </c>
      <c r="P25" s="444"/>
      <c r="Q25" s="444"/>
      <c r="R25" s="444"/>
      <c r="S25" s="444"/>
    </row>
    <row r="26" spans="1:22" ht="30" customHeight="1" x14ac:dyDescent="0.25">
      <c r="A26" s="237"/>
      <c r="B26" s="24"/>
      <c r="C26" s="24"/>
      <c r="D26" s="68" t="s">
        <v>39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67352</v>
      </c>
      <c r="J26" s="25">
        <v>42471</v>
      </c>
      <c r="K26" s="237" t="s">
        <v>76</v>
      </c>
      <c r="L26" s="448"/>
      <c r="M26" s="361"/>
      <c r="N26" s="361"/>
      <c r="O26" s="361"/>
      <c r="P26" s="444"/>
      <c r="Q26" s="444"/>
      <c r="R26" s="444"/>
      <c r="S26" s="444"/>
    </row>
    <row r="27" spans="1:22" ht="30" customHeight="1" x14ac:dyDescent="0.25">
      <c r="A27" s="237" t="s">
        <v>386</v>
      </c>
      <c r="B27" s="24"/>
      <c r="C27" s="24"/>
      <c r="D27" s="68" t="s">
        <v>37</v>
      </c>
      <c r="E27" s="69" t="s">
        <v>112</v>
      </c>
      <c r="F27" s="25">
        <v>42440</v>
      </c>
      <c r="G27" s="25">
        <v>43901</v>
      </c>
      <c r="H27" s="24" t="s">
        <v>4</v>
      </c>
      <c r="I27" s="26">
        <v>115272.71</v>
      </c>
      <c r="J27" s="4">
        <v>42471</v>
      </c>
      <c r="K27" s="445" t="s">
        <v>407</v>
      </c>
      <c r="L27" s="446">
        <v>23150</v>
      </c>
      <c r="M27" s="501">
        <f t="shared" si="0"/>
        <v>92122.71</v>
      </c>
      <c r="N27" s="110">
        <f>L27/K27</f>
        <v>1052.2727272727273</v>
      </c>
      <c r="O27" s="110">
        <f>N27*48</f>
        <v>50509.090909090912</v>
      </c>
      <c r="P27" s="444"/>
      <c r="Q27" s="444"/>
      <c r="R27" s="444"/>
      <c r="S27" s="444"/>
    </row>
    <row r="28" spans="1:22" ht="30" customHeight="1" x14ac:dyDescent="0.25">
      <c r="A28" s="237" t="s">
        <v>387</v>
      </c>
      <c r="B28" s="24"/>
      <c r="C28" s="24"/>
      <c r="D28" s="68" t="s">
        <v>40</v>
      </c>
      <c r="E28" s="69" t="s">
        <v>112</v>
      </c>
      <c r="F28" s="25">
        <v>42440</v>
      </c>
      <c r="G28" s="25">
        <v>43901</v>
      </c>
      <c r="H28" s="24" t="s">
        <v>4</v>
      </c>
      <c r="I28" s="26">
        <v>67140</v>
      </c>
      <c r="J28" s="4">
        <v>42471</v>
      </c>
      <c r="K28" s="445" t="s">
        <v>407</v>
      </c>
      <c r="L28" s="446">
        <v>2100</v>
      </c>
      <c r="M28" s="501">
        <f t="shared" si="0"/>
        <v>65040</v>
      </c>
      <c r="N28" s="110">
        <f>L28/K28</f>
        <v>95.454545454545453</v>
      </c>
      <c r="O28" s="110">
        <f>N28*48</f>
        <v>4581.818181818182</v>
      </c>
      <c r="P28" s="444"/>
      <c r="Q28" s="444"/>
      <c r="R28" s="444"/>
      <c r="S28" s="444"/>
      <c r="T28" s="76"/>
      <c r="U28" s="77"/>
      <c r="V28" s="77"/>
    </row>
    <row r="29" spans="1:22" ht="30" customHeight="1" x14ac:dyDescent="0.25">
      <c r="A29" s="237" t="s">
        <v>388</v>
      </c>
      <c r="B29" s="25"/>
      <c r="C29" s="25"/>
      <c r="D29" s="68" t="s">
        <v>24</v>
      </c>
      <c r="E29" s="69" t="s">
        <v>177</v>
      </c>
      <c r="F29" s="25">
        <v>42545</v>
      </c>
      <c r="G29" s="25">
        <v>44006</v>
      </c>
      <c r="H29" s="24" t="s">
        <v>4</v>
      </c>
      <c r="I29" s="26">
        <v>30000000</v>
      </c>
      <c r="J29" s="4">
        <v>42575</v>
      </c>
      <c r="K29" s="445" t="s">
        <v>500</v>
      </c>
      <c r="L29" s="115">
        <v>8540000</v>
      </c>
      <c r="M29" s="501">
        <f t="shared" si="0"/>
        <v>21460000</v>
      </c>
      <c r="N29" s="110">
        <f>L29/K29</f>
        <v>449473.68421052629</v>
      </c>
      <c r="O29" s="110">
        <f>N29*48</f>
        <v>21574736.842105262</v>
      </c>
      <c r="P29" s="669" t="s">
        <v>738</v>
      </c>
      <c r="Q29" s="444"/>
      <c r="R29" s="444"/>
      <c r="S29" s="444"/>
    </row>
    <row r="30" spans="1:22" ht="30" customHeight="1" x14ac:dyDescent="0.25">
      <c r="A30" s="237" t="s">
        <v>384</v>
      </c>
      <c r="B30" s="25"/>
      <c r="C30" s="25"/>
      <c r="D30" s="68" t="s">
        <v>30</v>
      </c>
      <c r="E30" s="69" t="s">
        <v>181</v>
      </c>
      <c r="F30" s="25">
        <v>42664</v>
      </c>
      <c r="G30" s="25">
        <v>44125</v>
      </c>
      <c r="H30" s="24" t="s">
        <v>4</v>
      </c>
      <c r="I30" s="26">
        <v>91949</v>
      </c>
      <c r="J30" s="4">
        <v>42695</v>
      </c>
      <c r="K30" s="445" t="s">
        <v>495</v>
      </c>
      <c r="L30" s="446">
        <v>41850</v>
      </c>
      <c r="M30" s="501">
        <f t="shared" si="0"/>
        <v>50099</v>
      </c>
      <c r="N30" s="110">
        <f>L30/K30</f>
        <v>2615.625</v>
      </c>
      <c r="O30" s="110">
        <f>N30*48</f>
        <v>125550</v>
      </c>
      <c r="P30" s="444"/>
      <c r="Q30" s="444"/>
      <c r="R30" s="444"/>
      <c r="S30" s="444"/>
    </row>
    <row r="31" spans="1:22" ht="30" customHeight="1" x14ac:dyDescent="0.25">
      <c r="A31" s="237" t="s">
        <v>389</v>
      </c>
      <c r="B31" s="95"/>
      <c r="C31" s="95"/>
      <c r="D31" s="68" t="s">
        <v>60</v>
      </c>
      <c r="E31" s="69" t="s">
        <v>113</v>
      </c>
      <c r="F31" s="25">
        <v>41883</v>
      </c>
      <c r="G31" s="24"/>
      <c r="H31" s="24"/>
      <c r="I31" s="26" t="s">
        <v>61</v>
      </c>
      <c r="J31" s="25">
        <v>41913</v>
      </c>
      <c r="K31" s="237" t="s">
        <v>399</v>
      </c>
      <c r="L31" s="361"/>
      <c r="M31" s="361"/>
      <c r="N31" s="361"/>
      <c r="O31" s="361"/>
    </row>
    <row r="32" spans="1:22" ht="30" customHeight="1" x14ac:dyDescent="0.25">
      <c r="A32" s="659" t="s">
        <v>365</v>
      </c>
      <c r="B32" s="652"/>
      <c r="C32" s="652"/>
      <c r="D32" s="71" t="s">
        <v>328</v>
      </c>
      <c r="E32" s="660" t="s">
        <v>428</v>
      </c>
      <c r="F32" s="78">
        <v>42767</v>
      </c>
      <c r="G32" s="78">
        <v>43100</v>
      </c>
      <c r="H32" s="71" t="s">
        <v>522</v>
      </c>
      <c r="I32" s="661">
        <v>157000</v>
      </c>
      <c r="J32" s="78">
        <v>42826</v>
      </c>
      <c r="K32" s="71">
        <v>11</v>
      </c>
      <c r="L32" s="398">
        <v>208000</v>
      </c>
      <c r="M32" s="398">
        <f t="shared" si="0"/>
        <v>-51000</v>
      </c>
      <c r="N32" s="398">
        <f t="shared" ref="N32:N42" si="3">L32/K32</f>
        <v>18909.090909090908</v>
      </c>
      <c r="O32" s="398">
        <f>N32*10</f>
        <v>189090.90909090909</v>
      </c>
      <c r="P32" s="648" t="s">
        <v>657</v>
      </c>
      <c r="Q32" s="648"/>
      <c r="R32" s="648"/>
      <c r="S32" s="648"/>
      <c r="T32" s="648"/>
      <c r="U32" s="648"/>
    </row>
    <row r="33" spans="1:16" ht="30" customHeight="1" x14ac:dyDescent="0.25">
      <c r="A33" s="31">
        <v>116554</v>
      </c>
      <c r="B33" s="384"/>
      <c r="C33" s="384"/>
      <c r="D33" s="66" t="s">
        <v>433</v>
      </c>
      <c r="E33" s="518" t="s">
        <v>434</v>
      </c>
      <c r="F33" s="32">
        <v>42767</v>
      </c>
      <c r="G33" s="32">
        <v>43132</v>
      </c>
      <c r="H33" s="31" t="s">
        <v>32</v>
      </c>
      <c r="I33" s="658">
        <v>14000</v>
      </c>
      <c r="J33" s="32">
        <v>42795</v>
      </c>
      <c r="K33" s="31">
        <v>11</v>
      </c>
      <c r="L33" s="662">
        <v>14800</v>
      </c>
      <c r="M33" s="610">
        <f t="shared" si="0"/>
        <v>-800</v>
      </c>
      <c r="N33" s="610">
        <f t="shared" si="3"/>
        <v>1345.4545454545455</v>
      </c>
      <c r="O33" s="610">
        <f>N33*12</f>
        <v>16145.454545454546</v>
      </c>
    </row>
    <row r="34" spans="1:16" ht="30" customHeight="1" x14ac:dyDescent="0.25">
      <c r="A34" s="2">
        <v>100406</v>
      </c>
      <c r="B34" s="1"/>
      <c r="C34" s="1"/>
      <c r="D34" s="2" t="s">
        <v>577</v>
      </c>
      <c r="E34" s="2" t="s">
        <v>578</v>
      </c>
      <c r="F34" s="3">
        <v>42804</v>
      </c>
      <c r="G34" s="3">
        <v>43169</v>
      </c>
      <c r="H34" s="2" t="s">
        <v>32</v>
      </c>
      <c r="I34" s="15">
        <v>99000</v>
      </c>
      <c r="J34" s="4">
        <v>42835</v>
      </c>
      <c r="K34" s="596">
        <v>11</v>
      </c>
      <c r="L34" s="600">
        <v>75300</v>
      </c>
      <c r="M34" s="501">
        <f t="shared" si="0"/>
        <v>23700</v>
      </c>
      <c r="N34" s="110">
        <f t="shared" si="3"/>
        <v>6845.454545454545</v>
      </c>
      <c r="O34" s="110">
        <f>N34*12</f>
        <v>82145.454545454544</v>
      </c>
    </row>
    <row r="35" spans="1:16" ht="30" customHeight="1" x14ac:dyDescent="0.25">
      <c r="A35" s="237">
        <v>118099</v>
      </c>
      <c r="B35" s="25"/>
      <c r="C35" s="25"/>
      <c r="D35" s="68" t="s">
        <v>516</v>
      </c>
      <c r="E35" s="68" t="s">
        <v>523</v>
      </c>
      <c r="F35" s="25">
        <v>42865</v>
      </c>
      <c r="G35" s="25">
        <v>43247</v>
      </c>
      <c r="H35" s="24" t="s">
        <v>32</v>
      </c>
      <c r="I35" s="26">
        <v>19592</v>
      </c>
      <c r="J35" s="25">
        <v>42896</v>
      </c>
      <c r="K35" s="24"/>
      <c r="L35" s="511">
        <v>19592</v>
      </c>
      <c r="M35" s="361"/>
      <c r="N35" s="361"/>
      <c r="O35" s="361"/>
    </row>
    <row r="36" spans="1:16" ht="30" customHeight="1" x14ac:dyDescent="0.25">
      <c r="A36" s="2">
        <v>118715</v>
      </c>
      <c r="B36" s="1"/>
      <c r="C36" s="1"/>
      <c r="D36" s="2" t="s">
        <v>188</v>
      </c>
      <c r="E36" s="2" t="s">
        <v>562</v>
      </c>
      <c r="F36" s="3">
        <v>42878</v>
      </c>
      <c r="G36" s="3">
        <v>43243</v>
      </c>
      <c r="H36" s="2" t="s">
        <v>32</v>
      </c>
      <c r="I36" s="550">
        <v>64195</v>
      </c>
      <c r="J36" s="4">
        <v>42909</v>
      </c>
      <c r="K36" s="596">
        <v>8</v>
      </c>
      <c r="L36" s="599">
        <v>48200</v>
      </c>
      <c r="M36" s="501">
        <f>I36-L36</f>
        <v>15995</v>
      </c>
      <c r="N36" s="110">
        <f t="shared" si="3"/>
        <v>6025</v>
      </c>
      <c r="O36" s="110">
        <f>N36*12</f>
        <v>72300</v>
      </c>
    </row>
    <row r="37" spans="1:16" ht="30" x14ac:dyDescent="0.25">
      <c r="A37" s="2">
        <v>105924</v>
      </c>
      <c r="B37" s="1"/>
      <c r="C37" s="1"/>
      <c r="D37" s="266" t="s">
        <v>576</v>
      </c>
      <c r="E37" s="266" t="s">
        <v>579</v>
      </c>
      <c r="F37" s="3">
        <v>42936</v>
      </c>
      <c r="G37" s="3">
        <v>43301</v>
      </c>
      <c r="H37" s="2" t="s">
        <v>32</v>
      </c>
      <c r="I37" s="550">
        <v>40500</v>
      </c>
      <c r="J37" s="4">
        <v>42967</v>
      </c>
      <c r="K37" s="596">
        <v>7</v>
      </c>
      <c r="L37" s="597">
        <v>40600</v>
      </c>
      <c r="M37" s="111">
        <f t="shared" ref="M37:M42" si="4">I37-L37</f>
        <v>-100</v>
      </c>
      <c r="N37" s="110">
        <f t="shared" si="3"/>
        <v>5800</v>
      </c>
      <c r="O37" s="110">
        <f>N37*12</f>
        <v>69600</v>
      </c>
    </row>
    <row r="38" spans="1:16" s="777" customFormat="1" ht="30" x14ac:dyDescent="0.25">
      <c r="A38" s="774">
        <v>104554</v>
      </c>
      <c r="B38" s="775"/>
      <c r="C38" s="775"/>
      <c r="D38" s="776" t="s">
        <v>24</v>
      </c>
      <c r="E38" s="776" t="s">
        <v>731</v>
      </c>
      <c r="F38" s="554">
        <v>42738</v>
      </c>
      <c r="G38" s="554">
        <v>44199</v>
      </c>
      <c r="H38" s="774" t="s">
        <v>4</v>
      </c>
      <c r="I38" s="550">
        <v>576000</v>
      </c>
      <c r="J38" s="554">
        <v>42769</v>
      </c>
      <c r="K38" s="619">
        <v>13</v>
      </c>
      <c r="L38" s="775">
        <v>88600</v>
      </c>
      <c r="M38" s="501">
        <f t="shared" si="4"/>
        <v>487400</v>
      </c>
      <c r="N38" s="110">
        <f t="shared" si="3"/>
        <v>6815.3846153846152</v>
      </c>
      <c r="O38" s="110">
        <f>N38*48</f>
        <v>327138.4615384615</v>
      </c>
      <c r="P38" s="777" t="s">
        <v>732</v>
      </c>
    </row>
    <row r="39" spans="1:16" ht="30" customHeight="1" x14ac:dyDescent="0.25">
      <c r="A39" s="2">
        <v>124338</v>
      </c>
      <c r="B39" s="1"/>
      <c r="C39" s="1"/>
      <c r="D39" s="553" t="s">
        <v>582</v>
      </c>
      <c r="E39" s="266" t="s">
        <v>583</v>
      </c>
      <c r="F39" s="3">
        <v>42989</v>
      </c>
      <c r="G39" s="3">
        <v>44450</v>
      </c>
      <c r="H39" s="2" t="s">
        <v>4</v>
      </c>
      <c r="I39" s="550">
        <v>48800</v>
      </c>
      <c r="J39" s="601">
        <v>43019</v>
      </c>
      <c r="K39" s="596">
        <v>4</v>
      </c>
      <c r="L39" s="597">
        <v>17800</v>
      </c>
      <c r="M39" s="501">
        <f t="shared" si="4"/>
        <v>31000</v>
      </c>
      <c r="N39" s="110">
        <f t="shared" si="3"/>
        <v>4450</v>
      </c>
      <c r="O39" s="110">
        <f>N39*48</f>
        <v>213600</v>
      </c>
    </row>
    <row r="40" spans="1:16" ht="30" customHeight="1" x14ac:dyDescent="0.25">
      <c r="A40" s="2">
        <v>124338</v>
      </c>
      <c r="B40" s="1"/>
      <c r="C40" s="1"/>
      <c r="D40" s="553" t="s">
        <v>582</v>
      </c>
      <c r="E40" s="266" t="s">
        <v>584</v>
      </c>
      <c r="F40" s="554">
        <v>42998</v>
      </c>
      <c r="G40" s="3">
        <v>44459</v>
      </c>
      <c r="H40" s="2" t="s">
        <v>4</v>
      </c>
      <c r="I40" s="550">
        <v>49300</v>
      </c>
      <c r="J40" s="601">
        <v>43028</v>
      </c>
      <c r="K40" s="596">
        <v>4</v>
      </c>
      <c r="L40" s="597">
        <v>16300</v>
      </c>
      <c r="M40" s="501">
        <f t="shared" si="4"/>
        <v>33000</v>
      </c>
      <c r="N40" s="110">
        <f t="shared" si="3"/>
        <v>4075</v>
      </c>
      <c r="O40" s="110">
        <f>N40*48</f>
        <v>195600</v>
      </c>
    </row>
    <row r="41" spans="1:16" ht="30" customHeight="1" x14ac:dyDescent="0.25">
      <c r="A41" s="2">
        <v>115483</v>
      </c>
      <c r="B41" s="1"/>
      <c r="C41" s="1"/>
      <c r="D41" s="2" t="s">
        <v>580</v>
      </c>
      <c r="E41" s="2" t="s">
        <v>601</v>
      </c>
      <c r="F41" s="407">
        <v>43096</v>
      </c>
      <c r="G41" s="407">
        <v>44557</v>
      </c>
      <c r="H41" s="2" t="s">
        <v>4</v>
      </c>
      <c r="I41" s="550">
        <v>1500000</v>
      </c>
      <c r="J41" s="407">
        <v>43127</v>
      </c>
      <c r="K41" s="596">
        <v>2</v>
      </c>
      <c r="L41" s="597">
        <v>13300</v>
      </c>
      <c r="M41" s="501">
        <f t="shared" si="4"/>
        <v>1486700</v>
      </c>
      <c r="N41" s="110">
        <f t="shared" si="3"/>
        <v>6650</v>
      </c>
      <c r="O41" s="110">
        <f>N41*48</f>
        <v>319200</v>
      </c>
    </row>
    <row r="42" spans="1:16" ht="30" customHeight="1" x14ac:dyDescent="0.25">
      <c r="A42" s="2">
        <v>125973</v>
      </c>
      <c r="B42" s="2"/>
      <c r="C42" s="2"/>
      <c r="D42" s="2" t="s">
        <v>27</v>
      </c>
      <c r="E42" s="266" t="s">
        <v>437</v>
      </c>
      <c r="F42" s="407">
        <v>43096</v>
      </c>
      <c r="G42" s="407">
        <v>44557</v>
      </c>
      <c r="H42" s="2" t="s">
        <v>4</v>
      </c>
      <c r="I42" s="550">
        <v>350000</v>
      </c>
      <c r="J42" s="407">
        <v>43128</v>
      </c>
      <c r="K42" s="596">
        <v>2</v>
      </c>
      <c r="L42" s="597">
        <v>15700</v>
      </c>
      <c r="M42" s="501">
        <f t="shared" si="4"/>
        <v>334300</v>
      </c>
      <c r="N42" s="110">
        <f t="shared" si="3"/>
        <v>7850</v>
      </c>
      <c r="O42" s="110">
        <f>N42*48</f>
        <v>376800</v>
      </c>
    </row>
    <row r="65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6"/>
  <dimension ref="A1:V64"/>
  <sheetViews>
    <sheetView workbookViewId="0">
      <pane ySplit="6" topLeftCell="A25" activePane="bottomLeft" state="frozen"/>
      <selection activeCell="H5" sqref="H5"/>
      <selection pane="bottomLeft" activeCell="A29" sqref="A29:XFD29"/>
    </sheetView>
  </sheetViews>
  <sheetFormatPr defaultColWidth="9.140625" defaultRowHeight="15" x14ac:dyDescent="0.25"/>
  <cols>
    <col min="1" max="1" width="10.28515625" style="363" customWidth="1"/>
    <col min="2" max="2" width="9.42578125" style="591" customWidth="1"/>
    <col min="3" max="3" width="10.28515625" style="591" customWidth="1"/>
    <col min="4" max="4" width="22.28515625" style="591" customWidth="1"/>
    <col min="5" max="5" width="15" style="591" customWidth="1"/>
    <col min="6" max="6" width="10.5703125" style="591" customWidth="1"/>
    <col min="7" max="7" width="10.7109375" style="591" customWidth="1"/>
    <col min="8" max="8" width="12.7109375" style="591" customWidth="1"/>
    <col min="9" max="9" width="17.5703125" style="591" customWidth="1"/>
    <col min="10" max="10" width="10.140625" style="591" customWidth="1"/>
    <col min="11" max="11" width="10.28515625" style="447" customWidth="1"/>
    <col min="12" max="12" width="11.28515625" style="591" customWidth="1"/>
    <col min="13" max="13" width="12.5703125" style="620" customWidth="1"/>
    <col min="14" max="15" width="11.85546875" style="591" customWidth="1"/>
    <col min="16" max="16" width="33.140625" style="591" customWidth="1"/>
    <col min="17" max="17" width="13.42578125" style="591" customWidth="1"/>
    <col min="18" max="16384" width="9.140625" style="591"/>
  </cols>
  <sheetData>
    <row r="1" spans="1:22" ht="19.5" customHeight="1" x14ac:dyDescent="0.25">
      <c r="A1" s="363" t="s">
        <v>549</v>
      </c>
    </row>
    <row r="2" spans="1:22" ht="20.100000000000001" customHeight="1" x14ac:dyDescent="0.25">
      <c r="A2" s="882" t="s">
        <v>199</v>
      </c>
      <c r="B2" s="882"/>
      <c r="C2" s="589"/>
      <c r="E2" s="609"/>
    </row>
    <row r="3" spans="1:22" ht="20.100000000000001" customHeight="1" x14ac:dyDescent="0.25">
      <c r="A3" s="883" t="s">
        <v>200</v>
      </c>
      <c r="B3" s="883"/>
      <c r="C3" s="590"/>
    </row>
    <row r="4" spans="1:22" ht="20.100000000000001" customHeight="1" thickBot="1" x14ac:dyDescent="0.3">
      <c r="R4" s="604"/>
    </row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622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65" t="s">
        <v>120</v>
      </c>
      <c r="K6" s="560" t="s">
        <v>619</v>
      </c>
      <c r="L6" s="65" t="s">
        <v>122</v>
      </c>
      <c r="M6" s="879"/>
      <c r="N6" s="879"/>
      <c r="O6" s="867"/>
      <c r="V6" s="591" t="s">
        <v>505</v>
      </c>
    </row>
    <row r="7" spans="1:22" ht="30" customHeight="1" x14ac:dyDescent="0.25">
      <c r="A7" s="234" t="s">
        <v>367</v>
      </c>
      <c r="B7" s="31"/>
      <c r="C7" s="31"/>
      <c r="D7" s="66" t="s">
        <v>195</v>
      </c>
      <c r="E7" s="70" t="s">
        <v>99</v>
      </c>
      <c r="F7" s="32">
        <v>42409</v>
      </c>
      <c r="G7" s="32">
        <v>43140</v>
      </c>
      <c r="H7" s="63" t="s">
        <v>36</v>
      </c>
      <c r="I7" s="33">
        <v>19990</v>
      </c>
      <c r="J7" s="32">
        <v>42438</v>
      </c>
      <c r="K7" s="234" t="s">
        <v>406</v>
      </c>
      <c r="L7" s="610">
        <v>18500</v>
      </c>
      <c r="M7" s="621">
        <f t="shared" ref="M7:M33" si="0">I7-L7</f>
        <v>1490</v>
      </c>
      <c r="N7" s="610">
        <f>L7/K7</f>
        <v>770.83333333333337</v>
      </c>
      <c r="O7" s="610">
        <f>N7*24</f>
        <v>18500</v>
      </c>
    </row>
    <row r="8" spans="1:22" ht="30" customHeight="1" x14ac:dyDescent="0.25">
      <c r="A8" s="235" t="s">
        <v>368</v>
      </c>
      <c r="B8" s="89"/>
      <c r="C8" s="89"/>
      <c r="D8" s="66" t="s">
        <v>44</v>
      </c>
      <c r="E8" s="70" t="s">
        <v>100</v>
      </c>
      <c r="F8" s="32">
        <v>42409</v>
      </c>
      <c r="G8" s="32">
        <v>43140</v>
      </c>
      <c r="H8" s="31" t="s">
        <v>36</v>
      </c>
      <c r="I8" s="33">
        <v>3500</v>
      </c>
      <c r="J8" s="32">
        <v>42438</v>
      </c>
      <c r="K8" s="234" t="s">
        <v>406</v>
      </c>
      <c r="L8" s="610">
        <v>2100</v>
      </c>
      <c r="M8" s="621">
        <f t="shared" si="0"/>
        <v>1400</v>
      </c>
      <c r="N8" s="610">
        <f>L8/K8</f>
        <v>87.5</v>
      </c>
      <c r="O8" s="610">
        <f>N8*24</f>
        <v>2100</v>
      </c>
      <c r="P8" s="64"/>
    </row>
    <row r="9" spans="1:22" ht="30" customHeight="1" x14ac:dyDescent="0.25">
      <c r="A9" s="649" t="s">
        <v>369</v>
      </c>
      <c r="B9" s="650"/>
      <c r="C9" s="650"/>
      <c r="D9" s="79" t="s">
        <v>9</v>
      </c>
      <c r="E9" s="80" t="s">
        <v>453</v>
      </c>
      <c r="F9" s="78">
        <v>41775</v>
      </c>
      <c r="G9" s="78">
        <v>43236</v>
      </c>
      <c r="H9" s="71" t="s">
        <v>4</v>
      </c>
      <c r="I9" s="83">
        <v>519296</v>
      </c>
      <c r="J9" s="78">
        <v>41806</v>
      </c>
      <c r="K9" s="233" t="s">
        <v>83</v>
      </c>
      <c r="L9" s="398">
        <v>575000</v>
      </c>
      <c r="M9" s="398">
        <f t="shared" si="0"/>
        <v>-55704</v>
      </c>
      <c r="N9" s="398">
        <f>L9/K9</f>
        <v>12777.777777777777</v>
      </c>
      <c r="O9" s="398">
        <f>N9*48</f>
        <v>613333.33333333326</v>
      </c>
    </row>
    <row r="10" spans="1:22" s="447" customFormat="1" ht="30" customHeight="1" x14ac:dyDescent="0.25">
      <c r="A10" s="235" t="s">
        <v>370</v>
      </c>
      <c r="B10" s="89"/>
      <c r="C10" s="89"/>
      <c r="D10" s="66" t="s">
        <v>35</v>
      </c>
      <c r="E10" s="70" t="s">
        <v>180</v>
      </c>
      <c r="F10" s="32">
        <v>42513</v>
      </c>
      <c r="G10" s="32">
        <v>43243</v>
      </c>
      <c r="H10" s="31" t="s">
        <v>36</v>
      </c>
      <c r="I10" s="33">
        <v>19900</v>
      </c>
      <c r="J10" s="32">
        <v>42544</v>
      </c>
      <c r="K10" s="234"/>
      <c r="L10" s="610">
        <v>19900</v>
      </c>
      <c r="M10" s="621">
        <f t="shared" si="0"/>
        <v>0</v>
      </c>
      <c r="N10" s="610"/>
      <c r="O10" s="610">
        <f>N10*24</f>
        <v>0</v>
      </c>
    </row>
    <row r="11" spans="1:22" ht="30" customHeight="1" x14ac:dyDescent="0.25">
      <c r="A11" s="233" t="s">
        <v>371</v>
      </c>
      <c r="B11" s="78"/>
      <c r="C11" s="78"/>
      <c r="D11" s="79" t="s">
        <v>8</v>
      </c>
      <c r="E11" s="80" t="s">
        <v>102</v>
      </c>
      <c r="F11" s="78">
        <v>41870</v>
      </c>
      <c r="G11" s="78">
        <v>43331</v>
      </c>
      <c r="H11" s="71" t="s">
        <v>4</v>
      </c>
      <c r="I11" s="83">
        <v>248500</v>
      </c>
      <c r="J11" s="78">
        <v>41901</v>
      </c>
      <c r="K11" s="233" t="s">
        <v>398</v>
      </c>
      <c r="L11" s="398">
        <v>303300</v>
      </c>
      <c r="M11" s="398">
        <f t="shared" si="0"/>
        <v>-54800</v>
      </c>
      <c r="N11" s="398">
        <f>L11/K11</f>
        <v>7221.4285714285716</v>
      </c>
      <c r="O11" s="398">
        <f>N11*48</f>
        <v>346628.57142857142</v>
      </c>
    </row>
    <row r="12" spans="1:22" ht="30" customHeight="1" x14ac:dyDescent="0.25">
      <c r="A12" s="236" t="s">
        <v>372</v>
      </c>
      <c r="B12" s="93"/>
      <c r="C12" s="93"/>
      <c r="D12" s="68" t="s">
        <v>50</v>
      </c>
      <c r="E12" s="69" t="s">
        <v>103</v>
      </c>
      <c r="F12" s="25">
        <v>42013</v>
      </c>
      <c r="G12" s="25">
        <v>43474</v>
      </c>
      <c r="H12" s="25" t="s">
        <v>4</v>
      </c>
      <c r="I12" s="26" t="s">
        <v>547</v>
      </c>
      <c r="J12" s="3">
        <v>42044</v>
      </c>
      <c r="K12" s="445" t="s">
        <v>69</v>
      </c>
      <c r="L12" s="112">
        <v>21500</v>
      </c>
      <c r="M12" s="501" t="e">
        <f t="shared" si="0"/>
        <v>#VALUE!</v>
      </c>
      <c r="N12" s="110">
        <f>L12/K12</f>
        <v>581.08108108108104</v>
      </c>
      <c r="O12" s="110">
        <f>N12*48</f>
        <v>27891.89189189189</v>
      </c>
    </row>
    <row r="13" spans="1:22" ht="30" customHeight="1" x14ac:dyDescent="0.25">
      <c r="A13" s="236" t="s">
        <v>373</v>
      </c>
      <c r="B13" s="93"/>
      <c r="C13" s="93"/>
      <c r="D13" s="68" t="s">
        <v>51</v>
      </c>
      <c r="E13" s="69" t="s">
        <v>103</v>
      </c>
      <c r="F13" s="25">
        <v>42013</v>
      </c>
      <c r="G13" s="25">
        <v>43474</v>
      </c>
      <c r="H13" s="25" t="s">
        <v>4</v>
      </c>
      <c r="I13" s="26">
        <v>30000</v>
      </c>
      <c r="J13" s="3">
        <v>42044</v>
      </c>
      <c r="K13" s="445" t="s">
        <v>69</v>
      </c>
      <c r="L13" s="112">
        <v>16100</v>
      </c>
      <c r="M13" s="501">
        <f t="shared" si="0"/>
        <v>13900</v>
      </c>
      <c r="N13" s="110">
        <f>L13/K13</f>
        <v>435.13513513513516</v>
      </c>
      <c r="O13" s="110">
        <f>N13*48</f>
        <v>20886.486486486487</v>
      </c>
    </row>
    <row r="14" spans="1:22" ht="30" customHeight="1" x14ac:dyDescent="0.25">
      <c r="A14" s="237" t="s">
        <v>374</v>
      </c>
      <c r="B14" s="25"/>
      <c r="C14" s="25"/>
      <c r="D14" s="68" t="s">
        <v>129</v>
      </c>
      <c r="E14" s="69" t="s">
        <v>103</v>
      </c>
      <c r="F14" s="25">
        <v>42013</v>
      </c>
      <c r="G14" s="25">
        <v>43474</v>
      </c>
      <c r="H14" s="25" t="s">
        <v>4</v>
      </c>
      <c r="I14" s="517" t="s">
        <v>547</v>
      </c>
      <c r="J14" s="3">
        <v>42044</v>
      </c>
      <c r="K14" s="445" t="s">
        <v>69</v>
      </c>
      <c r="L14" s="112">
        <v>22500</v>
      </c>
      <c r="M14" s="501" t="e">
        <f t="shared" si="0"/>
        <v>#VALUE!</v>
      </c>
      <c r="N14" s="110">
        <f>L14/K14</f>
        <v>608.10810810810813</v>
      </c>
      <c r="O14" s="110">
        <f>N14*48</f>
        <v>29189.18918918919</v>
      </c>
    </row>
    <row r="15" spans="1:22" ht="30" customHeight="1" x14ac:dyDescent="0.25">
      <c r="A15" s="237" t="s">
        <v>375</v>
      </c>
      <c r="B15" s="25"/>
      <c r="C15" s="25"/>
      <c r="D15" s="68" t="s">
        <v>196</v>
      </c>
      <c r="E15" s="69" t="s">
        <v>104</v>
      </c>
      <c r="F15" s="25">
        <v>42058</v>
      </c>
      <c r="G15" s="25">
        <v>43519</v>
      </c>
      <c r="H15" s="25" t="s">
        <v>4</v>
      </c>
      <c r="I15" s="26">
        <v>10708492</v>
      </c>
      <c r="J15" s="25">
        <v>42086</v>
      </c>
      <c r="K15" s="237" t="s">
        <v>496</v>
      </c>
      <c r="L15" s="240"/>
      <c r="M15" s="622"/>
      <c r="N15" s="361"/>
      <c r="O15" s="361"/>
    </row>
    <row r="16" spans="1:22" ht="30" customHeight="1" x14ac:dyDescent="0.25">
      <c r="A16" s="237" t="s">
        <v>376</v>
      </c>
      <c r="B16" s="25"/>
      <c r="C16" s="25"/>
      <c r="D16" s="68" t="s">
        <v>7</v>
      </c>
      <c r="E16" s="69" t="s">
        <v>182</v>
      </c>
      <c r="F16" s="25">
        <v>42137</v>
      </c>
      <c r="G16" s="25">
        <v>43598</v>
      </c>
      <c r="H16" s="25" t="s">
        <v>4</v>
      </c>
      <c r="I16" s="26">
        <v>419996</v>
      </c>
      <c r="J16" s="3">
        <v>42168</v>
      </c>
      <c r="K16" s="445" t="s">
        <v>68</v>
      </c>
      <c r="L16" s="112">
        <v>420900</v>
      </c>
      <c r="M16" s="111">
        <f t="shared" si="0"/>
        <v>-904</v>
      </c>
      <c r="N16" s="110">
        <f t="shared" ref="N16:N25" si="1">L16/K16</f>
        <v>12754.545454545454</v>
      </c>
      <c r="O16" s="110">
        <f t="shared" ref="O16:O25" si="2">N16*48</f>
        <v>612218.18181818177</v>
      </c>
    </row>
    <row r="17" spans="1:22" ht="30" customHeight="1" x14ac:dyDescent="0.25">
      <c r="A17" s="237" t="s">
        <v>377</v>
      </c>
      <c r="B17" s="24"/>
      <c r="C17" s="24"/>
      <c r="D17" s="68" t="s">
        <v>48</v>
      </c>
      <c r="E17" s="69" t="s">
        <v>105</v>
      </c>
      <c r="F17" s="25">
        <v>42150</v>
      </c>
      <c r="G17" s="25">
        <v>43611</v>
      </c>
      <c r="H17" s="24" t="s">
        <v>4</v>
      </c>
      <c r="I17" s="26">
        <v>19800</v>
      </c>
      <c r="J17" s="3">
        <v>42181</v>
      </c>
      <c r="K17" s="445" t="s">
        <v>498</v>
      </c>
      <c r="L17" s="112">
        <v>15650</v>
      </c>
      <c r="M17" s="501">
        <f t="shared" si="0"/>
        <v>4150</v>
      </c>
      <c r="N17" s="110">
        <f t="shared" si="1"/>
        <v>489.0625</v>
      </c>
      <c r="O17" s="110">
        <f t="shared" si="2"/>
        <v>23475</v>
      </c>
    </row>
    <row r="18" spans="1:22" ht="30" customHeight="1" x14ac:dyDescent="0.25">
      <c r="A18" s="237" t="s">
        <v>378</v>
      </c>
      <c r="B18" s="25"/>
      <c r="C18" s="25"/>
      <c r="D18" s="68" t="s">
        <v>10</v>
      </c>
      <c r="E18" s="69" t="s">
        <v>107</v>
      </c>
      <c r="F18" s="25">
        <v>42259</v>
      </c>
      <c r="G18" s="25">
        <v>43720</v>
      </c>
      <c r="H18" s="24" t="s">
        <v>4</v>
      </c>
      <c r="I18" s="94">
        <v>282000</v>
      </c>
      <c r="J18" s="3">
        <v>42289</v>
      </c>
      <c r="K18" s="445" t="s">
        <v>86</v>
      </c>
      <c r="L18" s="112">
        <v>160000</v>
      </c>
      <c r="M18" s="501">
        <f t="shared" si="0"/>
        <v>122000</v>
      </c>
      <c r="N18" s="110">
        <f t="shared" si="1"/>
        <v>5517.2413793103451</v>
      </c>
      <c r="O18" s="110">
        <f t="shared" si="2"/>
        <v>264827.58620689658</v>
      </c>
    </row>
    <row r="19" spans="1:22" ht="30" customHeight="1" x14ac:dyDescent="0.25">
      <c r="A19" s="236" t="s">
        <v>379</v>
      </c>
      <c r="B19" s="93"/>
      <c r="C19" s="93"/>
      <c r="D19" s="68" t="s">
        <v>6</v>
      </c>
      <c r="E19" s="69" t="s">
        <v>106</v>
      </c>
      <c r="F19" s="25">
        <v>42259</v>
      </c>
      <c r="G19" s="25">
        <v>43720</v>
      </c>
      <c r="H19" s="24" t="s">
        <v>4</v>
      </c>
      <c r="I19" s="26">
        <v>53600</v>
      </c>
      <c r="J19" s="3">
        <v>42289</v>
      </c>
      <c r="K19" s="445" t="s">
        <v>86</v>
      </c>
      <c r="L19" s="112">
        <v>45700</v>
      </c>
      <c r="M19" s="501">
        <f t="shared" si="0"/>
        <v>7900</v>
      </c>
      <c r="N19" s="110">
        <f t="shared" si="1"/>
        <v>1575.8620689655172</v>
      </c>
      <c r="O19" s="110">
        <f t="shared" si="2"/>
        <v>75641.379310344826</v>
      </c>
    </row>
    <row r="20" spans="1:22" ht="30" customHeight="1" x14ac:dyDescent="0.25">
      <c r="A20" s="236" t="s">
        <v>380</v>
      </c>
      <c r="B20" s="93"/>
      <c r="C20" s="93"/>
      <c r="D20" s="68" t="s">
        <v>47</v>
      </c>
      <c r="E20" s="69" t="s">
        <v>108</v>
      </c>
      <c r="F20" s="25">
        <v>42259</v>
      </c>
      <c r="G20" s="25">
        <v>43720</v>
      </c>
      <c r="H20" s="24" t="s">
        <v>4</v>
      </c>
      <c r="I20" s="26">
        <v>1599996</v>
      </c>
      <c r="J20" s="3">
        <v>42289</v>
      </c>
      <c r="K20" s="445" t="s">
        <v>86</v>
      </c>
      <c r="L20" s="112">
        <v>1187000</v>
      </c>
      <c r="M20" s="501">
        <f t="shared" si="0"/>
        <v>412996</v>
      </c>
      <c r="N20" s="110">
        <f t="shared" si="1"/>
        <v>40931.034482758623</v>
      </c>
      <c r="O20" s="110">
        <f t="shared" si="2"/>
        <v>1964689.6551724139</v>
      </c>
    </row>
    <row r="21" spans="1:22" ht="30" customHeight="1" x14ac:dyDescent="0.25">
      <c r="A21" s="237" t="s">
        <v>381</v>
      </c>
      <c r="B21" s="25"/>
      <c r="C21" s="25"/>
      <c r="D21" s="68" t="s">
        <v>184</v>
      </c>
      <c r="E21" s="69" t="s">
        <v>109</v>
      </c>
      <c r="F21" s="25">
        <v>42259</v>
      </c>
      <c r="G21" s="25">
        <v>43720</v>
      </c>
      <c r="H21" s="24" t="s">
        <v>4</v>
      </c>
      <c r="I21" s="26">
        <v>868400</v>
      </c>
      <c r="J21" s="74">
        <v>42289</v>
      </c>
      <c r="K21" s="445" t="s">
        <v>86</v>
      </c>
      <c r="L21" s="112">
        <v>586800</v>
      </c>
      <c r="M21" s="501">
        <f t="shared" si="0"/>
        <v>281600</v>
      </c>
      <c r="N21" s="110">
        <f t="shared" si="1"/>
        <v>20234.482758620688</v>
      </c>
      <c r="O21" s="110">
        <f t="shared" si="2"/>
        <v>971255.17241379304</v>
      </c>
    </row>
    <row r="22" spans="1:22" ht="30" customHeight="1" x14ac:dyDescent="0.25">
      <c r="A22" s="24"/>
      <c r="B22" s="95"/>
      <c r="C22" s="95"/>
      <c r="D22" s="24" t="s">
        <v>425</v>
      </c>
      <c r="E22" s="95" t="s">
        <v>97</v>
      </c>
      <c r="F22" s="246">
        <v>42817</v>
      </c>
      <c r="G22" s="246">
        <v>43547</v>
      </c>
      <c r="H22" s="24" t="s">
        <v>36</v>
      </c>
      <c r="I22" s="245">
        <v>19900</v>
      </c>
      <c r="J22" s="3">
        <v>42848</v>
      </c>
      <c r="K22" s="596">
        <v>10</v>
      </c>
      <c r="L22" s="123">
        <v>13100</v>
      </c>
      <c r="M22" s="501">
        <f t="shared" si="0"/>
        <v>6800</v>
      </c>
      <c r="N22" s="110">
        <f t="shared" si="1"/>
        <v>1310</v>
      </c>
      <c r="O22" s="110">
        <f>N22*24</f>
        <v>31440</v>
      </c>
    </row>
    <row r="23" spans="1:22" ht="30" customHeight="1" x14ac:dyDescent="0.25">
      <c r="A23" s="237" t="s">
        <v>383</v>
      </c>
      <c r="B23" s="25"/>
      <c r="C23" s="25"/>
      <c r="D23" s="68" t="s">
        <v>185</v>
      </c>
      <c r="E23" s="69" t="s">
        <v>111</v>
      </c>
      <c r="F23" s="25">
        <v>42389</v>
      </c>
      <c r="G23" s="25">
        <v>43850</v>
      </c>
      <c r="H23" s="24" t="s">
        <v>4</v>
      </c>
      <c r="I23" s="26">
        <v>358800</v>
      </c>
      <c r="J23" s="3">
        <v>42420</v>
      </c>
      <c r="K23" s="445" t="s">
        <v>82</v>
      </c>
      <c r="L23" s="123">
        <v>342500</v>
      </c>
      <c r="M23" s="501">
        <f t="shared" si="0"/>
        <v>16300</v>
      </c>
      <c r="N23" s="110">
        <f t="shared" si="1"/>
        <v>13700</v>
      </c>
      <c r="O23" s="110">
        <f t="shared" si="2"/>
        <v>657600</v>
      </c>
    </row>
    <row r="24" spans="1:22" ht="30" customHeight="1" x14ac:dyDescent="0.25">
      <c r="A24" s="237" t="s">
        <v>384</v>
      </c>
      <c r="B24" s="24"/>
      <c r="C24" s="24"/>
      <c r="D24" s="68" t="s">
        <v>38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67354.070000000007</v>
      </c>
      <c r="J24" s="74">
        <v>42471</v>
      </c>
      <c r="K24" s="445" t="s">
        <v>66</v>
      </c>
      <c r="L24" s="123">
        <v>51300</v>
      </c>
      <c r="M24" s="501">
        <f t="shared" si="0"/>
        <v>16054.070000000007</v>
      </c>
      <c r="N24" s="110">
        <f t="shared" si="1"/>
        <v>2442.8571428571427</v>
      </c>
      <c r="O24" s="110">
        <f t="shared" si="2"/>
        <v>117257.14285714284</v>
      </c>
    </row>
    <row r="25" spans="1:22" ht="30" customHeight="1" x14ac:dyDescent="0.25">
      <c r="A25" s="237" t="s">
        <v>385</v>
      </c>
      <c r="B25" s="24"/>
      <c r="C25" s="24"/>
      <c r="D25" s="68" t="s">
        <v>186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67114</v>
      </c>
      <c r="J25" s="3">
        <v>42471</v>
      </c>
      <c r="K25" s="445" t="s">
        <v>407</v>
      </c>
      <c r="L25" s="112">
        <v>22800</v>
      </c>
      <c r="M25" s="501">
        <f t="shared" si="0"/>
        <v>44314</v>
      </c>
      <c r="N25" s="110">
        <f t="shared" si="1"/>
        <v>1036.3636363636363</v>
      </c>
      <c r="O25" s="110">
        <f t="shared" si="2"/>
        <v>49745.454545454544</v>
      </c>
      <c r="P25" s="444"/>
      <c r="Q25" s="444"/>
      <c r="R25" s="444"/>
      <c r="S25" s="444"/>
    </row>
    <row r="26" spans="1:22" ht="30" customHeight="1" x14ac:dyDescent="0.25">
      <c r="A26" s="237"/>
      <c r="B26" s="24"/>
      <c r="C26" s="24"/>
      <c r="D26" s="68" t="s">
        <v>39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67352</v>
      </c>
      <c r="J26" s="25">
        <v>42471</v>
      </c>
      <c r="K26" s="237" t="s">
        <v>407</v>
      </c>
      <c r="L26" s="448"/>
      <c r="M26" s="622"/>
      <c r="N26" s="361"/>
      <c r="O26" s="361"/>
      <c r="P26" s="444"/>
      <c r="Q26" s="444"/>
      <c r="R26" s="444"/>
      <c r="S26" s="444"/>
    </row>
    <row r="27" spans="1:22" ht="30" customHeight="1" x14ac:dyDescent="0.25">
      <c r="A27" s="237" t="s">
        <v>386</v>
      </c>
      <c r="B27" s="24"/>
      <c r="C27" s="24"/>
      <c r="D27" s="68" t="s">
        <v>37</v>
      </c>
      <c r="E27" s="69" t="s">
        <v>112</v>
      </c>
      <c r="F27" s="25">
        <v>42440</v>
      </c>
      <c r="G27" s="25">
        <v>43901</v>
      </c>
      <c r="H27" s="24" t="s">
        <v>4</v>
      </c>
      <c r="I27" s="26">
        <v>115272.71</v>
      </c>
      <c r="J27" s="3">
        <v>42471</v>
      </c>
      <c r="K27" s="445" t="s">
        <v>407</v>
      </c>
      <c r="L27" s="112">
        <v>23150</v>
      </c>
      <c r="M27" s="501">
        <f t="shared" si="0"/>
        <v>92122.71</v>
      </c>
      <c r="N27" s="110">
        <f t="shared" ref="N27:N33" si="3">L27/K27</f>
        <v>1052.2727272727273</v>
      </c>
      <c r="O27" s="110">
        <f>N27*48</f>
        <v>50509.090909090912</v>
      </c>
      <c r="P27" s="444"/>
      <c r="Q27" s="444"/>
      <c r="R27" s="444"/>
      <c r="S27" s="444"/>
    </row>
    <row r="28" spans="1:22" ht="30" customHeight="1" x14ac:dyDescent="0.25">
      <c r="A28" s="237" t="s">
        <v>387</v>
      </c>
      <c r="B28" s="24"/>
      <c r="C28" s="24"/>
      <c r="D28" s="68" t="s">
        <v>40</v>
      </c>
      <c r="E28" s="69" t="s">
        <v>112</v>
      </c>
      <c r="F28" s="25">
        <v>42440</v>
      </c>
      <c r="G28" s="25">
        <v>43901</v>
      </c>
      <c r="H28" s="24" t="s">
        <v>4</v>
      </c>
      <c r="I28" s="26">
        <v>67140</v>
      </c>
      <c r="J28" s="3">
        <v>42471</v>
      </c>
      <c r="K28" s="445" t="s">
        <v>407</v>
      </c>
      <c r="L28" s="112">
        <v>2100</v>
      </c>
      <c r="M28" s="501">
        <f t="shared" si="0"/>
        <v>65040</v>
      </c>
      <c r="N28" s="110">
        <f t="shared" si="3"/>
        <v>95.454545454545453</v>
      </c>
      <c r="O28" s="110">
        <f>N28*48</f>
        <v>4581.818181818182</v>
      </c>
      <c r="P28" s="444"/>
      <c r="Q28" s="444"/>
      <c r="R28" s="444"/>
      <c r="S28" s="444"/>
      <c r="T28" s="76"/>
      <c r="U28" s="77"/>
      <c r="V28" s="77"/>
    </row>
    <row r="29" spans="1:22" ht="30" customHeight="1" x14ac:dyDescent="0.25">
      <c r="A29" s="237" t="s">
        <v>388</v>
      </c>
      <c r="B29" s="25"/>
      <c r="C29" s="25"/>
      <c r="D29" s="68" t="s">
        <v>24</v>
      </c>
      <c r="E29" s="69" t="s">
        <v>177</v>
      </c>
      <c r="F29" s="25">
        <v>42545</v>
      </c>
      <c r="G29" s="25">
        <v>44006</v>
      </c>
      <c r="H29" s="24" t="s">
        <v>4</v>
      </c>
      <c r="I29" s="26">
        <v>30000000</v>
      </c>
      <c r="J29" s="3">
        <v>42575</v>
      </c>
      <c r="K29" s="445" t="s">
        <v>500</v>
      </c>
      <c r="L29" s="115">
        <v>8746000</v>
      </c>
      <c r="M29" s="501">
        <f t="shared" si="0"/>
        <v>21254000</v>
      </c>
      <c r="N29" s="110">
        <f t="shared" si="3"/>
        <v>460315.78947368421</v>
      </c>
      <c r="O29" s="110">
        <f>N29*48</f>
        <v>22095157.894736841</v>
      </c>
      <c r="P29" s="669" t="s">
        <v>738</v>
      </c>
      <c r="Q29" s="444"/>
      <c r="R29" s="444"/>
      <c r="S29" s="444"/>
    </row>
    <row r="30" spans="1:22" ht="30" customHeight="1" x14ac:dyDescent="0.25">
      <c r="A30" s="237" t="s">
        <v>384</v>
      </c>
      <c r="B30" s="25"/>
      <c r="C30" s="25"/>
      <c r="D30" s="68" t="s">
        <v>30</v>
      </c>
      <c r="E30" s="69" t="s">
        <v>181</v>
      </c>
      <c r="F30" s="25">
        <v>42664</v>
      </c>
      <c r="G30" s="25">
        <v>44125</v>
      </c>
      <c r="H30" s="24" t="s">
        <v>4</v>
      </c>
      <c r="I30" s="26">
        <v>91949</v>
      </c>
      <c r="J30" s="74">
        <v>42695</v>
      </c>
      <c r="K30" s="445" t="s">
        <v>65</v>
      </c>
      <c r="L30" s="123">
        <v>41850</v>
      </c>
      <c r="M30" s="501">
        <f t="shared" si="0"/>
        <v>50099</v>
      </c>
      <c r="N30" s="110">
        <f t="shared" si="3"/>
        <v>2461.7647058823532</v>
      </c>
      <c r="O30" s="110">
        <f>N30*48</f>
        <v>118164.70588235295</v>
      </c>
      <c r="P30" s="444"/>
      <c r="Q30" s="444"/>
      <c r="R30" s="444"/>
      <c r="S30" s="444"/>
    </row>
    <row r="31" spans="1:22" ht="30" customHeight="1" x14ac:dyDescent="0.25">
      <c r="A31" s="237" t="s">
        <v>389</v>
      </c>
      <c r="B31" s="95"/>
      <c r="C31" s="95"/>
      <c r="D31" s="68" t="s">
        <v>60</v>
      </c>
      <c r="E31" s="69" t="s">
        <v>113</v>
      </c>
      <c r="F31" s="25">
        <v>41883</v>
      </c>
      <c r="G31" s="24"/>
      <c r="H31" s="24"/>
      <c r="I31" s="26" t="s">
        <v>61</v>
      </c>
      <c r="J31" s="25">
        <v>41913</v>
      </c>
      <c r="K31" s="237" t="s">
        <v>399</v>
      </c>
      <c r="L31" s="361"/>
      <c r="M31" s="622"/>
      <c r="N31" s="361"/>
      <c r="O31" s="361"/>
    </row>
    <row r="32" spans="1:22" ht="30" customHeight="1" x14ac:dyDescent="0.25">
      <c r="A32" s="659" t="s">
        <v>365</v>
      </c>
      <c r="B32" s="652"/>
      <c r="C32" s="652"/>
      <c r="D32" s="71" t="s">
        <v>328</v>
      </c>
      <c r="E32" s="660" t="s">
        <v>428</v>
      </c>
      <c r="F32" s="78">
        <v>42767</v>
      </c>
      <c r="G32" s="78">
        <v>43100</v>
      </c>
      <c r="H32" s="71" t="s">
        <v>522</v>
      </c>
      <c r="I32" s="661">
        <v>157000</v>
      </c>
      <c r="J32" s="78">
        <v>42826</v>
      </c>
      <c r="K32" s="71">
        <v>11</v>
      </c>
      <c r="L32" s="398">
        <v>208000</v>
      </c>
      <c r="M32" s="398">
        <f t="shared" si="0"/>
        <v>-51000</v>
      </c>
      <c r="N32" s="398">
        <f t="shared" si="3"/>
        <v>18909.090909090908</v>
      </c>
      <c r="O32" s="398">
        <f>N32*10</f>
        <v>189090.90909090909</v>
      </c>
      <c r="P32" s="648" t="s">
        <v>657</v>
      </c>
      <c r="Q32" s="648"/>
      <c r="R32" s="648"/>
      <c r="S32" s="648"/>
      <c r="T32" s="648"/>
      <c r="U32" s="648"/>
    </row>
    <row r="33" spans="1:16" ht="30" customHeight="1" x14ac:dyDescent="0.25">
      <c r="A33" s="2">
        <v>100406</v>
      </c>
      <c r="B33" s="1"/>
      <c r="C33" s="1"/>
      <c r="D33" s="2" t="s">
        <v>577</v>
      </c>
      <c r="E33" s="2" t="s">
        <v>578</v>
      </c>
      <c r="F33" s="3">
        <v>42804</v>
      </c>
      <c r="G33" s="3">
        <v>43169</v>
      </c>
      <c r="H33" s="2" t="s">
        <v>32</v>
      </c>
      <c r="I33" s="15">
        <v>99000</v>
      </c>
      <c r="J33" s="3">
        <v>42835</v>
      </c>
      <c r="K33" s="596">
        <v>11</v>
      </c>
      <c r="L33" s="409">
        <v>78700</v>
      </c>
      <c r="M33" s="501">
        <f t="shared" si="0"/>
        <v>20300</v>
      </c>
      <c r="N33" s="110">
        <f t="shared" si="3"/>
        <v>7154.545454545455</v>
      </c>
      <c r="O33" s="110">
        <f>N33*12</f>
        <v>85854.545454545456</v>
      </c>
    </row>
    <row r="34" spans="1:16" ht="30" customHeight="1" x14ac:dyDescent="0.25">
      <c r="A34" s="237">
        <v>118099</v>
      </c>
      <c r="B34" s="25"/>
      <c r="C34" s="25"/>
      <c r="D34" s="68" t="s">
        <v>516</v>
      </c>
      <c r="E34" s="68" t="s">
        <v>523</v>
      </c>
      <c r="F34" s="25">
        <v>42865</v>
      </c>
      <c r="G34" s="25">
        <v>43247</v>
      </c>
      <c r="H34" s="24" t="s">
        <v>32</v>
      </c>
      <c r="I34" s="26">
        <v>19592</v>
      </c>
      <c r="J34" s="25">
        <v>42896</v>
      </c>
      <c r="K34" s="24"/>
      <c r="L34" s="511">
        <v>19592</v>
      </c>
      <c r="M34" s="622"/>
      <c r="N34" s="361"/>
      <c r="O34" s="361"/>
    </row>
    <row r="35" spans="1:16" ht="30" customHeight="1" x14ac:dyDescent="0.25">
      <c r="A35" s="2">
        <v>118715</v>
      </c>
      <c r="B35" s="1"/>
      <c r="C35" s="1"/>
      <c r="D35" s="2" t="s">
        <v>188</v>
      </c>
      <c r="E35" s="2" t="s">
        <v>562</v>
      </c>
      <c r="F35" s="3">
        <v>42878</v>
      </c>
      <c r="G35" s="3">
        <v>43243</v>
      </c>
      <c r="H35" s="2" t="s">
        <v>32</v>
      </c>
      <c r="I35" s="550">
        <v>64195</v>
      </c>
      <c r="J35" s="3">
        <v>42909</v>
      </c>
      <c r="K35" s="596">
        <v>8</v>
      </c>
      <c r="L35" s="410">
        <v>48000</v>
      </c>
      <c r="M35" s="501">
        <f>I35-L35</f>
        <v>16195</v>
      </c>
      <c r="N35" s="110">
        <f>L35/K35</f>
        <v>6000</v>
      </c>
      <c r="O35" s="110">
        <f>N35*12</f>
        <v>72000</v>
      </c>
    </row>
    <row r="36" spans="1:16" ht="30" x14ac:dyDescent="0.25">
      <c r="A36" s="2">
        <v>105924</v>
      </c>
      <c r="B36" s="1"/>
      <c r="C36" s="1"/>
      <c r="D36" s="266" t="s">
        <v>576</v>
      </c>
      <c r="E36" s="266" t="s">
        <v>579</v>
      </c>
      <c r="F36" s="3">
        <v>42936</v>
      </c>
      <c r="G36" s="3">
        <v>43301</v>
      </c>
      <c r="H36" s="2" t="s">
        <v>32</v>
      </c>
      <c r="I36" s="550">
        <v>40500</v>
      </c>
      <c r="J36" s="3">
        <v>42967</v>
      </c>
      <c r="K36" s="596">
        <v>7</v>
      </c>
      <c r="L36" s="1">
        <v>44100</v>
      </c>
      <c r="M36" s="111">
        <f t="shared" ref="M36:M43" si="4">I36-L36</f>
        <v>-3600</v>
      </c>
      <c r="N36" s="110">
        <f t="shared" ref="N36:N42" si="5">L36/K36</f>
        <v>6300</v>
      </c>
      <c r="O36" s="110">
        <f>N36*12</f>
        <v>75600</v>
      </c>
    </row>
    <row r="37" spans="1:16" s="777" customFormat="1" ht="30" x14ac:dyDescent="0.25">
      <c r="A37" s="774">
        <v>104554</v>
      </c>
      <c r="B37" s="775"/>
      <c r="C37" s="775"/>
      <c r="D37" s="776" t="s">
        <v>24</v>
      </c>
      <c r="E37" s="776" t="s">
        <v>731</v>
      </c>
      <c r="F37" s="554">
        <v>42738</v>
      </c>
      <c r="G37" s="554">
        <v>44199</v>
      </c>
      <c r="H37" s="774" t="s">
        <v>4</v>
      </c>
      <c r="I37" s="550">
        <v>576000</v>
      </c>
      <c r="J37" s="554">
        <v>42769</v>
      </c>
      <c r="K37" s="619">
        <v>14</v>
      </c>
      <c r="L37" s="775">
        <v>91400</v>
      </c>
      <c r="M37" s="501">
        <f t="shared" si="4"/>
        <v>484600</v>
      </c>
      <c r="N37" s="110">
        <f t="shared" si="5"/>
        <v>6528.5714285714284</v>
      </c>
      <c r="O37" s="110">
        <f>N37*48</f>
        <v>313371.42857142858</v>
      </c>
      <c r="P37" s="777" t="s">
        <v>732</v>
      </c>
    </row>
    <row r="38" spans="1:16" ht="30" customHeight="1" x14ac:dyDescent="0.25">
      <c r="A38" s="2">
        <v>124338</v>
      </c>
      <c r="B38" s="1"/>
      <c r="C38" s="1"/>
      <c r="D38" s="553" t="s">
        <v>582</v>
      </c>
      <c r="E38" s="266" t="s">
        <v>583</v>
      </c>
      <c r="F38" s="3">
        <v>42989</v>
      </c>
      <c r="G38" s="3">
        <v>44450</v>
      </c>
      <c r="H38" s="2" t="s">
        <v>4</v>
      </c>
      <c r="I38" s="550">
        <v>48800</v>
      </c>
      <c r="J38" s="407">
        <v>43019</v>
      </c>
      <c r="K38" s="596">
        <v>4</v>
      </c>
      <c r="L38" s="1">
        <v>20300</v>
      </c>
      <c r="M38" s="501">
        <f t="shared" si="4"/>
        <v>28500</v>
      </c>
      <c r="N38" s="110">
        <f t="shared" si="5"/>
        <v>5075</v>
      </c>
      <c r="O38" s="110">
        <f>N38*48</f>
        <v>243600</v>
      </c>
    </row>
    <row r="39" spans="1:16" ht="30" customHeight="1" x14ac:dyDescent="0.25">
      <c r="A39" s="2">
        <v>124338</v>
      </c>
      <c r="B39" s="1"/>
      <c r="C39" s="1"/>
      <c r="D39" s="553" t="s">
        <v>582</v>
      </c>
      <c r="E39" s="266" t="s">
        <v>584</v>
      </c>
      <c r="F39" s="554">
        <v>42998</v>
      </c>
      <c r="G39" s="3">
        <v>44459</v>
      </c>
      <c r="H39" s="2" t="s">
        <v>4</v>
      </c>
      <c r="I39" s="550">
        <v>49300</v>
      </c>
      <c r="J39" s="407">
        <v>43028</v>
      </c>
      <c r="K39" s="596">
        <v>4</v>
      </c>
      <c r="L39" s="1">
        <v>16300</v>
      </c>
      <c r="M39" s="501">
        <f t="shared" si="4"/>
        <v>33000</v>
      </c>
      <c r="N39" s="110">
        <f t="shared" si="5"/>
        <v>4075</v>
      </c>
      <c r="O39" s="110">
        <f>N39*48</f>
        <v>195600</v>
      </c>
    </row>
    <row r="40" spans="1:16" ht="30" customHeight="1" x14ac:dyDescent="0.25">
      <c r="A40" s="2">
        <v>115483</v>
      </c>
      <c r="B40" s="1"/>
      <c r="C40" s="1"/>
      <c r="D40" s="2" t="s">
        <v>580</v>
      </c>
      <c r="E40" s="2" t="s">
        <v>601</v>
      </c>
      <c r="F40" s="407">
        <v>43096</v>
      </c>
      <c r="G40" s="407">
        <v>44557</v>
      </c>
      <c r="H40" s="2" t="s">
        <v>4</v>
      </c>
      <c r="I40" s="550">
        <v>1500000</v>
      </c>
      <c r="J40" s="407">
        <v>43127</v>
      </c>
      <c r="K40" s="596">
        <v>3</v>
      </c>
      <c r="L40" s="1">
        <v>78600</v>
      </c>
      <c r="M40" s="501">
        <f t="shared" si="4"/>
        <v>1421400</v>
      </c>
      <c r="N40" s="110">
        <f t="shared" si="5"/>
        <v>26200</v>
      </c>
      <c r="O40" s="110">
        <f>N40*48</f>
        <v>1257600</v>
      </c>
    </row>
    <row r="41" spans="1:16" ht="30" customHeight="1" x14ac:dyDescent="0.25">
      <c r="A41" s="2">
        <v>125973</v>
      </c>
      <c r="B41" s="2"/>
      <c r="C41" s="2"/>
      <c r="D41" s="2" t="s">
        <v>27</v>
      </c>
      <c r="E41" s="266" t="s">
        <v>437</v>
      </c>
      <c r="F41" s="407">
        <v>43096</v>
      </c>
      <c r="G41" s="407">
        <v>44557</v>
      </c>
      <c r="H41" s="2" t="s">
        <v>4</v>
      </c>
      <c r="I41" s="550">
        <v>350000</v>
      </c>
      <c r="J41" s="407">
        <v>43128</v>
      </c>
      <c r="K41" s="596">
        <v>3</v>
      </c>
      <c r="L41" s="1">
        <v>17900</v>
      </c>
      <c r="M41" s="501">
        <f t="shared" si="4"/>
        <v>332100</v>
      </c>
      <c r="N41" s="110">
        <f t="shared" si="5"/>
        <v>5966.666666666667</v>
      </c>
      <c r="O41" s="110">
        <f>N41*48</f>
        <v>286400</v>
      </c>
    </row>
    <row r="42" spans="1:16" ht="30" customHeight="1" x14ac:dyDescent="0.25">
      <c r="A42" s="2">
        <v>106225</v>
      </c>
      <c r="B42" s="1"/>
      <c r="C42" s="1"/>
      <c r="D42" s="2" t="s">
        <v>626</v>
      </c>
      <c r="E42" s="266" t="s">
        <v>627</v>
      </c>
      <c r="F42" s="3">
        <v>43143</v>
      </c>
      <c r="G42" s="3">
        <v>43873</v>
      </c>
      <c r="H42" s="2" t="s">
        <v>4</v>
      </c>
      <c r="I42" s="611">
        <v>6390000</v>
      </c>
      <c r="J42" s="3">
        <v>43171</v>
      </c>
      <c r="K42" s="596">
        <v>1</v>
      </c>
      <c r="L42" s="118">
        <v>6000</v>
      </c>
      <c r="M42" s="623">
        <f t="shared" si="4"/>
        <v>6384000</v>
      </c>
      <c r="N42" s="110">
        <f t="shared" si="5"/>
        <v>6000</v>
      </c>
      <c r="O42" s="110">
        <f>N42*49</f>
        <v>294000</v>
      </c>
    </row>
    <row r="43" spans="1:16" ht="30" customHeight="1" x14ac:dyDescent="0.25">
      <c r="A43" s="2">
        <v>105924</v>
      </c>
      <c r="B43" s="1"/>
      <c r="C43" s="1"/>
      <c r="D43" s="2" t="s">
        <v>333</v>
      </c>
      <c r="E43" s="266" t="s">
        <v>579</v>
      </c>
      <c r="F43" s="3">
        <v>43146</v>
      </c>
      <c r="G43" s="3">
        <v>43511</v>
      </c>
      <c r="H43" s="2" t="s">
        <v>36</v>
      </c>
      <c r="I43" s="611">
        <v>35000</v>
      </c>
      <c r="J43" s="3">
        <v>43174</v>
      </c>
      <c r="K43" s="596">
        <v>0</v>
      </c>
      <c r="L43" s="118">
        <v>0</v>
      </c>
      <c r="M43" s="623">
        <f t="shared" si="4"/>
        <v>35000</v>
      </c>
      <c r="N43" s="666">
        <v>0</v>
      </c>
      <c r="O43" s="666">
        <f>N43*24</f>
        <v>0</v>
      </c>
    </row>
    <row r="44" spans="1:16" x14ac:dyDescent="0.25">
      <c r="L44" s="657"/>
    </row>
    <row r="64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7"/>
  <dimension ref="A1:DC62"/>
  <sheetViews>
    <sheetView workbookViewId="0">
      <pane ySplit="6" topLeftCell="A22" activePane="bottomLeft" state="frozen"/>
      <selection activeCell="H5" sqref="H5"/>
      <selection pane="bottomLeft" activeCell="A27" sqref="A27:XFD27"/>
    </sheetView>
  </sheetViews>
  <sheetFormatPr defaultColWidth="9.140625" defaultRowHeight="15" x14ac:dyDescent="0.25"/>
  <cols>
    <col min="1" max="1" width="10.28515625" style="591" customWidth="1"/>
    <col min="2" max="2" width="9.42578125" style="591" customWidth="1"/>
    <col min="3" max="3" width="10.28515625" style="591" customWidth="1"/>
    <col min="4" max="4" width="22.28515625" style="591" customWidth="1"/>
    <col min="5" max="5" width="15" style="591" customWidth="1"/>
    <col min="6" max="6" width="10.5703125" style="591" customWidth="1"/>
    <col min="7" max="7" width="10.7109375" style="591" customWidth="1"/>
    <col min="8" max="8" width="12.7109375" style="591" customWidth="1"/>
    <col min="9" max="9" width="17.5703125" style="591" customWidth="1"/>
    <col min="10" max="10" width="10.140625" style="591" customWidth="1"/>
    <col min="11" max="11" width="10.28515625" style="598" customWidth="1"/>
    <col min="12" max="12" width="11.28515625" style="591" customWidth="1"/>
    <col min="13" max="13" width="12.5703125" style="620" customWidth="1"/>
    <col min="14" max="15" width="11.85546875" style="591" customWidth="1"/>
    <col min="16" max="16" width="35.42578125" style="591" customWidth="1"/>
    <col min="17" max="17" width="13.42578125" style="591" customWidth="1"/>
    <col min="18" max="16384" width="9.140625" style="591"/>
  </cols>
  <sheetData>
    <row r="1" spans="1:22" ht="20.100000000000001" customHeight="1" x14ac:dyDescent="0.25">
      <c r="A1" s="591" t="s">
        <v>549</v>
      </c>
    </row>
    <row r="2" spans="1:22" ht="20.100000000000001" customHeight="1" x14ac:dyDescent="0.25">
      <c r="A2" s="882" t="s">
        <v>199</v>
      </c>
      <c r="B2" s="882"/>
      <c r="C2" s="589"/>
    </row>
    <row r="3" spans="1:22" ht="20.100000000000001" customHeight="1" x14ac:dyDescent="0.25">
      <c r="A3" s="883" t="s">
        <v>200</v>
      </c>
      <c r="B3" s="883"/>
      <c r="C3" s="590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623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65" t="s">
        <v>120</v>
      </c>
      <c r="K6" s="608" t="s">
        <v>620</v>
      </c>
      <c r="L6" s="65" t="s">
        <v>122</v>
      </c>
      <c r="M6" s="879"/>
      <c r="N6" s="879"/>
      <c r="O6" s="867"/>
      <c r="V6" s="591" t="s">
        <v>505</v>
      </c>
    </row>
    <row r="7" spans="1:22" ht="30" customHeight="1" x14ac:dyDescent="0.25">
      <c r="A7" s="71" t="s">
        <v>369</v>
      </c>
      <c r="B7" s="71"/>
      <c r="C7" s="71"/>
      <c r="D7" s="71" t="s">
        <v>9</v>
      </c>
      <c r="E7" s="79" t="s">
        <v>655</v>
      </c>
      <c r="F7" s="78">
        <v>41775</v>
      </c>
      <c r="G7" s="78">
        <v>43236</v>
      </c>
      <c r="H7" s="71" t="s">
        <v>4</v>
      </c>
      <c r="I7" s="654">
        <v>519296</v>
      </c>
      <c r="J7" s="78">
        <v>41806</v>
      </c>
      <c r="K7" s="71" t="s">
        <v>83</v>
      </c>
      <c r="L7" s="655">
        <v>601050</v>
      </c>
      <c r="M7" s="655">
        <f>I7-L7</f>
        <v>-81754</v>
      </c>
      <c r="N7" s="656">
        <f>L7/K7</f>
        <v>13356.666666666666</v>
      </c>
      <c r="O7" s="398">
        <f>N7*48</f>
        <v>641120</v>
      </c>
    </row>
    <row r="8" spans="1:22" s="447" customFormat="1" ht="30" customHeight="1" x14ac:dyDescent="0.25">
      <c r="A8" s="235" t="s">
        <v>370</v>
      </c>
      <c r="B8" s="89"/>
      <c r="C8" s="89"/>
      <c r="D8" s="66" t="s">
        <v>35</v>
      </c>
      <c r="E8" s="70" t="s">
        <v>180</v>
      </c>
      <c r="F8" s="32">
        <v>42513</v>
      </c>
      <c r="G8" s="32">
        <v>43243</v>
      </c>
      <c r="H8" s="31" t="s">
        <v>36</v>
      </c>
      <c r="I8" s="33">
        <v>19900</v>
      </c>
      <c r="J8" s="32">
        <v>42544</v>
      </c>
      <c r="K8" s="234" t="s">
        <v>498</v>
      </c>
      <c r="L8" s="610">
        <v>19900</v>
      </c>
      <c r="M8" s="621">
        <f>I8-L8</f>
        <v>0</v>
      </c>
      <c r="N8" s="610"/>
      <c r="O8" s="110">
        <f>N8*24</f>
        <v>0</v>
      </c>
    </row>
    <row r="9" spans="1:22" ht="30" customHeight="1" x14ac:dyDescent="0.25">
      <c r="A9" s="233" t="s">
        <v>371</v>
      </c>
      <c r="B9" s="78"/>
      <c r="C9" s="78"/>
      <c r="D9" s="79" t="s">
        <v>8</v>
      </c>
      <c r="E9" s="80" t="s">
        <v>102</v>
      </c>
      <c r="F9" s="78">
        <v>41870</v>
      </c>
      <c r="G9" s="78">
        <v>43331</v>
      </c>
      <c r="H9" s="71" t="s">
        <v>4</v>
      </c>
      <c r="I9" s="83">
        <v>248500</v>
      </c>
      <c r="J9" s="78">
        <v>41901</v>
      </c>
      <c r="K9" s="233" t="s">
        <v>398</v>
      </c>
      <c r="L9" s="398">
        <v>303000</v>
      </c>
      <c r="M9" s="398">
        <f t="shared" ref="M9:M31" si="0">I9-L9</f>
        <v>-54500</v>
      </c>
      <c r="N9" s="398">
        <f>L9/K9</f>
        <v>7214.2857142857147</v>
      </c>
      <c r="O9" s="398">
        <f>N9*48</f>
        <v>346285.71428571432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26" t="s">
        <v>547</v>
      </c>
      <c r="J10" s="3">
        <v>42044</v>
      </c>
      <c r="K10" s="445" t="s">
        <v>69</v>
      </c>
      <c r="L10" s="112">
        <v>22600</v>
      </c>
      <c r="M10" s="501" t="e">
        <f t="shared" si="0"/>
        <v>#VALUE!</v>
      </c>
      <c r="N10" s="110">
        <f>L10/K10</f>
        <v>610.81081081081084</v>
      </c>
      <c r="O10" s="110">
        <f>N10*48</f>
        <v>29318.91891891892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26">
        <v>30000</v>
      </c>
      <c r="J11" s="3">
        <v>42044</v>
      </c>
      <c r="K11" s="445" t="s">
        <v>69</v>
      </c>
      <c r="L11" s="112">
        <v>16200</v>
      </c>
      <c r="M11" s="501">
        <f t="shared" si="0"/>
        <v>13800</v>
      </c>
      <c r="N11" s="110">
        <f>L11/K11</f>
        <v>437.83783783783781</v>
      </c>
      <c r="O11" s="110">
        <f>N11*48</f>
        <v>21016.216216216213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517" t="s">
        <v>547</v>
      </c>
      <c r="J12" s="3">
        <v>42044</v>
      </c>
      <c r="K12" s="445" t="s">
        <v>69</v>
      </c>
      <c r="L12" s="112">
        <v>23000</v>
      </c>
      <c r="M12" s="501" t="e">
        <f t="shared" si="0"/>
        <v>#VALUE!</v>
      </c>
      <c r="N12" s="110">
        <f>L12/K12</f>
        <v>621.62162162162167</v>
      </c>
      <c r="O12" s="110">
        <f>N12*48</f>
        <v>29837.83783783784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26">
        <v>10708492</v>
      </c>
      <c r="J13" s="25">
        <v>42086</v>
      </c>
      <c r="K13" s="237" t="s">
        <v>496</v>
      </c>
      <c r="L13" s="240"/>
      <c r="M13" s="622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26">
        <v>419996</v>
      </c>
      <c r="J14" s="3">
        <v>42168</v>
      </c>
      <c r="K14" s="445" t="s">
        <v>68</v>
      </c>
      <c r="L14" s="112">
        <v>420900</v>
      </c>
      <c r="M14" s="111">
        <f t="shared" si="0"/>
        <v>-904</v>
      </c>
      <c r="N14" s="110">
        <f t="shared" ref="N14:N23" si="1">L14/K14</f>
        <v>12754.545454545454</v>
      </c>
      <c r="O14" s="110">
        <f t="shared" ref="O14:O23" si="2">N14*48</f>
        <v>612218.18181818177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26">
        <v>19800</v>
      </c>
      <c r="J15" s="3">
        <v>42181</v>
      </c>
      <c r="K15" s="445" t="s">
        <v>498</v>
      </c>
      <c r="L15" s="112">
        <v>15650</v>
      </c>
      <c r="M15" s="501">
        <f t="shared" si="0"/>
        <v>4150</v>
      </c>
      <c r="N15" s="110">
        <f t="shared" si="1"/>
        <v>489.0625</v>
      </c>
      <c r="O15" s="110">
        <f t="shared" si="2"/>
        <v>23475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94">
        <v>282000</v>
      </c>
      <c r="J16" s="3">
        <v>42289</v>
      </c>
      <c r="K16" s="445" t="s">
        <v>86</v>
      </c>
      <c r="L16" s="112">
        <v>160000</v>
      </c>
      <c r="M16" s="501">
        <f t="shared" si="0"/>
        <v>122000</v>
      </c>
      <c r="N16" s="110">
        <f t="shared" si="1"/>
        <v>5517.2413793103451</v>
      </c>
      <c r="O16" s="110">
        <f t="shared" si="2"/>
        <v>264827.58620689658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26">
        <v>53600</v>
      </c>
      <c r="J17" s="3">
        <v>42289</v>
      </c>
      <c r="K17" s="445" t="s">
        <v>86</v>
      </c>
      <c r="L17" s="112">
        <v>47000</v>
      </c>
      <c r="M17" s="501">
        <f t="shared" si="0"/>
        <v>6600</v>
      </c>
      <c r="N17" s="110">
        <f t="shared" si="1"/>
        <v>1620.6896551724137</v>
      </c>
      <c r="O17" s="110">
        <f t="shared" si="2"/>
        <v>77793.103448275855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26">
        <v>1599996</v>
      </c>
      <c r="J18" s="3">
        <v>42289</v>
      </c>
      <c r="K18" s="445" t="s">
        <v>86</v>
      </c>
      <c r="L18" s="112">
        <v>1237000</v>
      </c>
      <c r="M18" s="501">
        <f t="shared" si="0"/>
        <v>362996</v>
      </c>
      <c r="N18" s="110">
        <f t="shared" si="1"/>
        <v>42655.172413793101</v>
      </c>
      <c r="O18" s="110">
        <f t="shared" si="2"/>
        <v>2047448.2758620689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26">
        <v>868400</v>
      </c>
      <c r="J19" s="74">
        <v>42289</v>
      </c>
      <c r="K19" s="445" t="s">
        <v>86</v>
      </c>
      <c r="L19" s="112">
        <v>585800</v>
      </c>
      <c r="M19" s="501">
        <f t="shared" si="0"/>
        <v>282600</v>
      </c>
      <c r="N19" s="110">
        <f t="shared" si="1"/>
        <v>20200</v>
      </c>
      <c r="O19" s="110">
        <f t="shared" si="2"/>
        <v>969600</v>
      </c>
    </row>
    <row r="20" spans="1:22" ht="30" customHeight="1" x14ac:dyDescent="0.25">
      <c r="A20" s="95"/>
      <c r="B20" s="95"/>
      <c r="C20" s="95"/>
      <c r="D20" s="24" t="s">
        <v>425</v>
      </c>
      <c r="E20" s="95" t="s">
        <v>97</v>
      </c>
      <c r="F20" s="246">
        <v>42817</v>
      </c>
      <c r="G20" s="246">
        <v>43547</v>
      </c>
      <c r="H20" s="24" t="s">
        <v>36</v>
      </c>
      <c r="I20" s="245">
        <v>19900</v>
      </c>
      <c r="J20" s="3">
        <v>42848</v>
      </c>
      <c r="K20" s="596">
        <v>10</v>
      </c>
      <c r="L20" s="123">
        <v>13100</v>
      </c>
      <c r="M20" s="501">
        <f t="shared" si="0"/>
        <v>6800</v>
      </c>
      <c r="N20" s="110">
        <f t="shared" si="1"/>
        <v>1310</v>
      </c>
      <c r="O20" s="110">
        <f>N20*24</f>
        <v>31440</v>
      </c>
    </row>
    <row r="21" spans="1:22" ht="30" customHeight="1" x14ac:dyDescent="0.25">
      <c r="A21" s="237" t="s">
        <v>383</v>
      </c>
      <c r="B21" s="25"/>
      <c r="C21" s="25"/>
      <c r="D21" s="68" t="s">
        <v>185</v>
      </c>
      <c r="E21" s="69" t="s">
        <v>111</v>
      </c>
      <c r="F21" s="25">
        <v>42389</v>
      </c>
      <c r="G21" s="25">
        <v>43850</v>
      </c>
      <c r="H21" s="24" t="s">
        <v>4</v>
      </c>
      <c r="I21" s="26">
        <v>358800</v>
      </c>
      <c r="J21" s="3">
        <v>42420</v>
      </c>
      <c r="K21" s="445" t="s">
        <v>82</v>
      </c>
      <c r="L21" s="123">
        <v>342500</v>
      </c>
      <c r="M21" s="501">
        <f t="shared" si="0"/>
        <v>16300</v>
      </c>
      <c r="N21" s="110">
        <f t="shared" si="1"/>
        <v>13700</v>
      </c>
      <c r="O21" s="110">
        <f t="shared" si="2"/>
        <v>657600</v>
      </c>
    </row>
    <row r="22" spans="1:22" ht="30" customHeight="1" x14ac:dyDescent="0.25">
      <c r="A22" s="237" t="s">
        <v>384</v>
      </c>
      <c r="B22" s="24"/>
      <c r="C22" s="24"/>
      <c r="D22" s="68" t="s">
        <v>38</v>
      </c>
      <c r="E22" s="69" t="s">
        <v>112</v>
      </c>
      <c r="F22" s="25">
        <v>42440</v>
      </c>
      <c r="G22" s="25">
        <v>43901</v>
      </c>
      <c r="H22" s="24" t="s">
        <v>4</v>
      </c>
      <c r="I22" s="26">
        <v>67354.070000000007</v>
      </c>
      <c r="J22" s="74">
        <v>42471</v>
      </c>
      <c r="K22" s="445" t="s">
        <v>66</v>
      </c>
      <c r="L22" s="123">
        <v>51300</v>
      </c>
      <c r="M22" s="501">
        <f t="shared" si="0"/>
        <v>16054.070000000007</v>
      </c>
      <c r="N22" s="110">
        <f t="shared" si="1"/>
        <v>2442.8571428571427</v>
      </c>
      <c r="O22" s="110">
        <f t="shared" si="2"/>
        <v>117257.14285714284</v>
      </c>
    </row>
    <row r="23" spans="1:22" ht="30" customHeight="1" x14ac:dyDescent="0.25">
      <c r="A23" s="237" t="s">
        <v>385</v>
      </c>
      <c r="B23" s="24"/>
      <c r="C23" s="24"/>
      <c r="D23" s="68" t="s">
        <v>186</v>
      </c>
      <c r="E23" s="69" t="s">
        <v>112</v>
      </c>
      <c r="F23" s="25">
        <v>42440</v>
      </c>
      <c r="G23" s="25">
        <v>43901</v>
      </c>
      <c r="H23" s="24" t="s">
        <v>4</v>
      </c>
      <c r="I23" s="26">
        <v>67114</v>
      </c>
      <c r="J23" s="3">
        <v>42471</v>
      </c>
      <c r="K23" s="445" t="s">
        <v>407</v>
      </c>
      <c r="L23" s="112">
        <v>22800</v>
      </c>
      <c r="M23" s="501">
        <f t="shared" si="0"/>
        <v>44314</v>
      </c>
      <c r="N23" s="110">
        <f t="shared" si="1"/>
        <v>1036.3636363636363</v>
      </c>
      <c r="O23" s="110">
        <f t="shared" si="2"/>
        <v>49745.454545454544</v>
      </c>
      <c r="P23" s="444"/>
      <c r="Q23" s="444"/>
      <c r="R23" s="444"/>
      <c r="S23" s="444"/>
    </row>
    <row r="24" spans="1:22" ht="30" customHeight="1" x14ac:dyDescent="0.25">
      <c r="A24" s="237"/>
      <c r="B24" s="24"/>
      <c r="C24" s="24"/>
      <c r="D24" s="68" t="s">
        <v>39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67352</v>
      </c>
      <c r="J24" s="25">
        <v>42471</v>
      </c>
      <c r="K24" s="237" t="s">
        <v>407</v>
      </c>
      <c r="L24" s="448"/>
      <c r="M24" s="622"/>
      <c r="N24" s="361"/>
      <c r="O24" s="361"/>
      <c r="P24" s="444"/>
      <c r="Q24" s="444"/>
      <c r="R24" s="444"/>
      <c r="S24" s="444"/>
    </row>
    <row r="25" spans="1:22" ht="30" customHeight="1" x14ac:dyDescent="0.25">
      <c r="A25" s="237" t="s">
        <v>386</v>
      </c>
      <c r="B25" s="24"/>
      <c r="C25" s="24"/>
      <c r="D25" s="68" t="s">
        <v>37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115272.71</v>
      </c>
      <c r="J25" s="3">
        <v>42471</v>
      </c>
      <c r="K25" s="445" t="s">
        <v>407</v>
      </c>
      <c r="L25" s="112">
        <v>26400</v>
      </c>
      <c r="M25" s="501">
        <f t="shared" si="0"/>
        <v>88872.71</v>
      </c>
      <c r="N25" s="110">
        <f t="shared" ref="N25:N31" si="3">L25/K25</f>
        <v>1200</v>
      </c>
      <c r="O25" s="110">
        <f>N25*48</f>
        <v>57600</v>
      </c>
      <c r="P25" s="444"/>
      <c r="Q25" s="444"/>
      <c r="R25" s="444"/>
      <c r="S25" s="444"/>
    </row>
    <row r="26" spans="1:22" ht="30" customHeight="1" x14ac:dyDescent="0.25">
      <c r="A26" s="237" t="s">
        <v>387</v>
      </c>
      <c r="B26" s="24"/>
      <c r="C26" s="24"/>
      <c r="D26" s="68" t="s">
        <v>40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67140</v>
      </c>
      <c r="J26" s="3">
        <v>42471</v>
      </c>
      <c r="K26" s="445" t="s">
        <v>407</v>
      </c>
      <c r="L26" s="112">
        <v>2100</v>
      </c>
      <c r="M26" s="501">
        <f t="shared" si="0"/>
        <v>65040</v>
      </c>
      <c r="N26" s="110">
        <f t="shared" si="3"/>
        <v>95.454545454545453</v>
      </c>
      <c r="O26" s="110">
        <f>N26*48</f>
        <v>4581.818181818182</v>
      </c>
      <c r="P26" s="444"/>
      <c r="Q26" s="444"/>
      <c r="R26" s="444"/>
      <c r="S26" s="444"/>
      <c r="T26" s="76"/>
      <c r="U26" s="77"/>
      <c r="V26" s="77"/>
    </row>
    <row r="27" spans="1:22" ht="30" customHeight="1" x14ac:dyDescent="0.25">
      <c r="A27" s="237" t="s">
        <v>388</v>
      </c>
      <c r="B27" s="25"/>
      <c r="C27" s="25"/>
      <c r="D27" s="68" t="s">
        <v>24</v>
      </c>
      <c r="E27" s="69" t="s">
        <v>177</v>
      </c>
      <c r="F27" s="25">
        <v>42545</v>
      </c>
      <c r="G27" s="25">
        <v>44006</v>
      </c>
      <c r="H27" s="24" t="s">
        <v>4</v>
      </c>
      <c r="I27" s="26">
        <v>30000000</v>
      </c>
      <c r="J27" s="3">
        <v>42575</v>
      </c>
      <c r="K27" s="445" t="s">
        <v>500</v>
      </c>
      <c r="L27" s="115">
        <v>8970000</v>
      </c>
      <c r="M27" s="501">
        <f t="shared" si="0"/>
        <v>21030000</v>
      </c>
      <c r="N27" s="110">
        <f t="shared" si="3"/>
        <v>472105.26315789472</v>
      </c>
      <c r="O27" s="110">
        <f>N27*48</f>
        <v>22661052.631578945</v>
      </c>
      <c r="P27" s="669" t="s">
        <v>738</v>
      </c>
      <c r="Q27" s="444"/>
      <c r="R27" s="444"/>
      <c r="S27" s="444"/>
    </row>
    <row r="28" spans="1:22" ht="30" customHeight="1" x14ac:dyDescent="0.25">
      <c r="A28" s="237" t="s">
        <v>384</v>
      </c>
      <c r="B28" s="25"/>
      <c r="C28" s="25"/>
      <c r="D28" s="68" t="s">
        <v>30</v>
      </c>
      <c r="E28" s="69" t="s">
        <v>181</v>
      </c>
      <c r="F28" s="25">
        <v>42664</v>
      </c>
      <c r="G28" s="25">
        <v>44125</v>
      </c>
      <c r="H28" s="24" t="s">
        <v>4</v>
      </c>
      <c r="I28" s="26">
        <v>91949</v>
      </c>
      <c r="J28" s="74">
        <v>42695</v>
      </c>
      <c r="K28" s="445" t="s">
        <v>65</v>
      </c>
      <c r="L28" s="123">
        <v>41850</v>
      </c>
      <c r="M28" s="501">
        <f t="shared" si="0"/>
        <v>50099</v>
      </c>
      <c r="N28" s="110">
        <f t="shared" si="3"/>
        <v>2461.7647058823532</v>
      </c>
      <c r="O28" s="110">
        <f>N28*48</f>
        <v>118164.70588235295</v>
      </c>
      <c r="P28" s="444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26" t="s">
        <v>61</v>
      </c>
      <c r="J29" s="25">
        <v>41913</v>
      </c>
      <c r="K29" s="237" t="s">
        <v>399</v>
      </c>
      <c r="L29" s="361"/>
      <c r="M29" s="622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661">
        <v>157000</v>
      </c>
      <c r="J30" s="78">
        <v>42826</v>
      </c>
      <c r="K30" s="71">
        <v>11</v>
      </c>
      <c r="L30" s="398">
        <v>208000</v>
      </c>
      <c r="M30" s="398">
        <f t="shared" si="0"/>
        <v>-51000</v>
      </c>
      <c r="N30" s="398">
        <f t="shared" si="3"/>
        <v>18909.090909090908</v>
      </c>
      <c r="O30" s="398">
        <f>N30*10</f>
        <v>189090.90909090909</v>
      </c>
      <c r="P30" s="648" t="s">
        <v>657</v>
      </c>
      <c r="Q30" s="648"/>
      <c r="R30" s="648"/>
      <c r="S30" s="648"/>
      <c r="T30" s="648"/>
      <c r="U30" s="648"/>
    </row>
    <row r="31" spans="1:22" ht="30" customHeight="1" x14ac:dyDescent="0.25">
      <c r="A31" s="2">
        <v>100406</v>
      </c>
      <c r="B31" s="1"/>
      <c r="C31" s="1"/>
      <c r="D31" s="2" t="s">
        <v>577</v>
      </c>
      <c r="E31" s="2" t="s">
        <v>578</v>
      </c>
      <c r="F31" s="3">
        <v>42804</v>
      </c>
      <c r="G31" s="3">
        <v>43169</v>
      </c>
      <c r="H31" s="2" t="s">
        <v>32</v>
      </c>
      <c r="I31" s="15">
        <v>99000</v>
      </c>
      <c r="J31" s="3">
        <v>42835</v>
      </c>
      <c r="K31" s="596">
        <v>11</v>
      </c>
      <c r="L31" s="409">
        <v>80000</v>
      </c>
      <c r="M31" s="501">
        <f t="shared" si="0"/>
        <v>19000</v>
      </c>
      <c r="N31" s="110">
        <f t="shared" si="3"/>
        <v>7272.727272727273</v>
      </c>
      <c r="O31" s="110">
        <f>N31*12</f>
        <v>87272.727272727279</v>
      </c>
    </row>
    <row r="32" spans="1:22" ht="30" customHeight="1" x14ac:dyDescent="0.25">
      <c r="A32" s="237">
        <v>118099</v>
      </c>
      <c r="B32" s="25"/>
      <c r="C32" s="25"/>
      <c r="D32" s="68" t="s">
        <v>516</v>
      </c>
      <c r="E32" s="68" t="s">
        <v>523</v>
      </c>
      <c r="F32" s="25">
        <v>42865</v>
      </c>
      <c r="G32" s="25">
        <v>43247</v>
      </c>
      <c r="H32" s="24" t="s">
        <v>32</v>
      </c>
      <c r="I32" s="26">
        <v>19592</v>
      </c>
      <c r="J32" s="25">
        <v>42896</v>
      </c>
      <c r="K32" s="24"/>
      <c r="L32" s="511">
        <v>19592</v>
      </c>
      <c r="M32" s="622"/>
      <c r="N32" s="361"/>
      <c r="O32" s="361"/>
    </row>
    <row r="33" spans="1:107" ht="30" customHeight="1" x14ac:dyDescent="0.25">
      <c r="A33" s="2">
        <v>118715</v>
      </c>
      <c r="B33" s="1"/>
      <c r="C33" s="1"/>
      <c r="D33" s="2" t="s">
        <v>188</v>
      </c>
      <c r="E33" s="2" t="s">
        <v>562</v>
      </c>
      <c r="F33" s="3">
        <v>42878</v>
      </c>
      <c r="G33" s="3">
        <v>43243</v>
      </c>
      <c r="H33" s="2" t="s">
        <v>32</v>
      </c>
      <c r="I33" s="550">
        <v>64195</v>
      </c>
      <c r="J33" s="3">
        <v>42909</v>
      </c>
      <c r="K33" s="596">
        <v>8</v>
      </c>
      <c r="L33" s="410">
        <v>48000</v>
      </c>
      <c r="M33" s="501">
        <f>I33-L33</f>
        <v>16195</v>
      </c>
      <c r="N33" s="110">
        <f>L33/K33</f>
        <v>6000</v>
      </c>
      <c r="O33" s="110">
        <f>N33*12</f>
        <v>72000</v>
      </c>
    </row>
    <row r="34" spans="1:107" ht="30" x14ac:dyDescent="0.25">
      <c r="A34" s="2">
        <v>105924</v>
      </c>
      <c r="B34" s="1"/>
      <c r="C34" s="1"/>
      <c r="D34" s="266" t="s">
        <v>576</v>
      </c>
      <c r="E34" s="266" t="s">
        <v>579</v>
      </c>
      <c r="F34" s="3">
        <v>42936</v>
      </c>
      <c r="G34" s="3">
        <v>43301</v>
      </c>
      <c r="H34" s="2" t="s">
        <v>32</v>
      </c>
      <c r="I34" s="550">
        <v>40500</v>
      </c>
      <c r="J34" s="3">
        <v>42967</v>
      </c>
      <c r="K34" s="596">
        <v>7</v>
      </c>
      <c r="L34" s="1">
        <v>44100</v>
      </c>
      <c r="M34" s="111">
        <f t="shared" ref="M34:M41" si="4">I34-L34</f>
        <v>-3600</v>
      </c>
      <c r="N34" s="110">
        <f t="shared" ref="N34:N40" si="5">L34/K34</f>
        <v>6300</v>
      </c>
      <c r="O34" s="110">
        <f>N34*12</f>
        <v>75600</v>
      </c>
    </row>
    <row r="35" spans="1:107" s="777" customFormat="1" ht="30" x14ac:dyDescent="0.25">
      <c r="A35" s="774">
        <v>104554</v>
      </c>
      <c r="B35" s="775"/>
      <c r="C35" s="775"/>
      <c r="D35" s="776" t="s">
        <v>24</v>
      </c>
      <c r="E35" s="776" t="s">
        <v>731</v>
      </c>
      <c r="F35" s="554">
        <v>42738</v>
      </c>
      <c r="G35" s="554">
        <v>44199</v>
      </c>
      <c r="H35" s="774" t="s">
        <v>4</v>
      </c>
      <c r="I35" s="550">
        <v>576000</v>
      </c>
      <c r="J35" s="554">
        <v>42769</v>
      </c>
      <c r="K35" s="619">
        <v>14</v>
      </c>
      <c r="L35" s="775">
        <v>94000</v>
      </c>
      <c r="M35" s="501">
        <f t="shared" si="4"/>
        <v>482000</v>
      </c>
      <c r="N35" s="110">
        <f t="shared" si="5"/>
        <v>6714.2857142857147</v>
      </c>
      <c r="O35" s="110">
        <f>N35*48</f>
        <v>322285.71428571432</v>
      </c>
      <c r="P35" s="777" t="s">
        <v>732</v>
      </c>
    </row>
    <row r="36" spans="1:107" ht="30" customHeight="1" x14ac:dyDescent="0.25">
      <c r="A36" s="2">
        <v>124338</v>
      </c>
      <c r="B36" s="1"/>
      <c r="C36" s="1"/>
      <c r="D36" s="553" t="s">
        <v>582</v>
      </c>
      <c r="E36" s="266" t="s">
        <v>583</v>
      </c>
      <c r="F36" s="3">
        <v>42989</v>
      </c>
      <c r="G36" s="3">
        <v>44450</v>
      </c>
      <c r="H36" s="2" t="s">
        <v>4</v>
      </c>
      <c r="I36" s="550">
        <v>48800</v>
      </c>
      <c r="J36" s="407">
        <v>43019</v>
      </c>
      <c r="K36" s="596">
        <v>4</v>
      </c>
      <c r="L36" s="1">
        <v>21150</v>
      </c>
      <c r="M36" s="501">
        <f t="shared" si="4"/>
        <v>27650</v>
      </c>
      <c r="N36" s="110">
        <f t="shared" si="5"/>
        <v>5287.5</v>
      </c>
      <c r="O36" s="110">
        <f>N36*48</f>
        <v>253800</v>
      </c>
    </row>
    <row r="37" spans="1:107" ht="30" customHeight="1" x14ac:dyDescent="0.25">
      <c r="A37" s="2">
        <v>124338</v>
      </c>
      <c r="B37" s="1"/>
      <c r="C37" s="1"/>
      <c r="D37" s="553" t="s">
        <v>582</v>
      </c>
      <c r="E37" s="266" t="s">
        <v>584</v>
      </c>
      <c r="F37" s="554">
        <v>42998</v>
      </c>
      <c r="G37" s="3">
        <v>44459</v>
      </c>
      <c r="H37" s="2" t="s">
        <v>4</v>
      </c>
      <c r="I37" s="550">
        <v>49300</v>
      </c>
      <c r="J37" s="407">
        <v>43028</v>
      </c>
      <c r="K37" s="596">
        <v>4</v>
      </c>
      <c r="L37" s="1">
        <v>16300</v>
      </c>
      <c r="M37" s="501">
        <f t="shared" si="4"/>
        <v>33000</v>
      </c>
      <c r="N37" s="110">
        <f t="shared" si="5"/>
        <v>4075</v>
      </c>
      <c r="O37" s="110">
        <f>N37*48</f>
        <v>195600</v>
      </c>
    </row>
    <row r="38" spans="1:107" ht="30" customHeight="1" x14ac:dyDescent="0.25">
      <c r="A38" s="2">
        <v>115483</v>
      </c>
      <c r="B38" s="1"/>
      <c r="C38" s="1"/>
      <c r="D38" s="2" t="s">
        <v>580</v>
      </c>
      <c r="E38" s="2" t="s">
        <v>601</v>
      </c>
      <c r="F38" s="407">
        <v>43096</v>
      </c>
      <c r="G38" s="407">
        <v>44557</v>
      </c>
      <c r="H38" s="2" t="s">
        <v>4</v>
      </c>
      <c r="I38" s="550">
        <v>1500000</v>
      </c>
      <c r="J38" s="407">
        <v>43127</v>
      </c>
      <c r="K38" s="596">
        <v>3</v>
      </c>
      <c r="L38" s="1">
        <v>145300</v>
      </c>
      <c r="M38" s="501">
        <f t="shared" si="4"/>
        <v>1354700</v>
      </c>
      <c r="N38" s="110">
        <f t="shared" si="5"/>
        <v>48433.333333333336</v>
      </c>
      <c r="O38" s="110">
        <f>N38*48</f>
        <v>2324800</v>
      </c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</row>
    <row r="39" spans="1:107" ht="30" customHeight="1" x14ac:dyDescent="0.25">
      <c r="A39" s="612">
        <v>125973</v>
      </c>
      <c r="B39" s="612"/>
      <c r="C39" s="612"/>
      <c r="D39" s="612" t="s">
        <v>27</v>
      </c>
      <c r="E39" s="613" t="s">
        <v>437</v>
      </c>
      <c r="F39" s="614">
        <v>43096</v>
      </c>
      <c r="G39" s="614">
        <v>44557</v>
      </c>
      <c r="H39" s="612" t="s">
        <v>4</v>
      </c>
      <c r="I39" s="615">
        <v>350000</v>
      </c>
      <c r="J39" s="407">
        <v>43128</v>
      </c>
      <c r="K39" s="618">
        <v>3</v>
      </c>
      <c r="L39" s="616">
        <v>20400</v>
      </c>
      <c r="M39" s="617">
        <f t="shared" si="4"/>
        <v>329600</v>
      </c>
      <c r="N39" s="110">
        <f t="shared" si="5"/>
        <v>6800</v>
      </c>
      <c r="O39" s="110">
        <f>N39*48</f>
        <v>326400</v>
      </c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</row>
    <row r="40" spans="1:107" s="1" customFormat="1" ht="30" customHeight="1" x14ac:dyDescent="0.25">
      <c r="A40" s="2">
        <v>106225</v>
      </c>
      <c r="B40" s="2"/>
      <c r="C40" s="2"/>
      <c r="D40" s="2" t="s">
        <v>626</v>
      </c>
      <c r="E40" s="266" t="s">
        <v>627</v>
      </c>
      <c r="F40" s="3">
        <v>43143</v>
      </c>
      <c r="G40" s="3">
        <v>43873</v>
      </c>
      <c r="H40" s="2" t="s">
        <v>628</v>
      </c>
      <c r="I40" s="611">
        <v>6390000</v>
      </c>
      <c r="J40" s="3">
        <v>43171</v>
      </c>
      <c r="K40" s="619">
        <v>1</v>
      </c>
      <c r="L40" s="118">
        <v>56500</v>
      </c>
      <c r="M40" s="617">
        <f t="shared" si="4"/>
        <v>6333500</v>
      </c>
      <c r="N40" s="110">
        <f t="shared" si="5"/>
        <v>56500</v>
      </c>
      <c r="O40" s="110">
        <f>N40*49</f>
        <v>2768500</v>
      </c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</row>
    <row r="41" spans="1:107" s="616" customFormat="1" ht="30" customHeight="1" x14ac:dyDescent="0.25">
      <c r="A41" s="2">
        <v>105924</v>
      </c>
      <c r="B41" s="2"/>
      <c r="C41" s="2"/>
      <c r="D41" s="2" t="s">
        <v>333</v>
      </c>
      <c r="E41" s="266" t="s">
        <v>579</v>
      </c>
      <c r="F41" s="3">
        <v>43143</v>
      </c>
      <c r="G41" s="3">
        <v>43873</v>
      </c>
      <c r="H41" s="2" t="s">
        <v>36</v>
      </c>
      <c r="I41" s="611">
        <v>35000</v>
      </c>
      <c r="J41" s="3">
        <v>43174</v>
      </c>
      <c r="K41" s="619">
        <v>0</v>
      </c>
      <c r="L41" s="118">
        <v>0</v>
      </c>
      <c r="M41" s="501">
        <f t="shared" si="4"/>
        <v>35000</v>
      </c>
      <c r="N41" s="110">
        <v>0</v>
      </c>
      <c r="O41" s="110">
        <v>0</v>
      </c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</row>
    <row r="42" spans="1:107" s="38" customFormat="1" ht="30" customHeight="1" x14ac:dyDescent="0.25">
      <c r="I42" s="643"/>
      <c r="K42" s="644"/>
      <c r="M42" s="645"/>
    </row>
    <row r="43" spans="1:107" s="38" customFormat="1" ht="30" customHeight="1" x14ac:dyDescent="0.25">
      <c r="K43" s="644"/>
      <c r="M43" s="645"/>
    </row>
    <row r="44" spans="1:107" s="38" customFormat="1" ht="30" customHeight="1" x14ac:dyDescent="0.25">
      <c r="K44" s="644"/>
      <c r="M44" s="645"/>
    </row>
    <row r="45" spans="1:107" x14ac:dyDescent="0.25"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</row>
    <row r="46" spans="1:107" x14ac:dyDescent="0.25"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</row>
    <row r="62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8"/>
  <dimension ref="A1:V62"/>
  <sheetViews>
    <sheetView workbookViewId="0">
      <pane ySplit="6" topLeftCell="A22" activePane="bottomLeft" state="frozen"/>
      <selection activeCell="H5" sqref="H5"/>
      <selection pane="bottomLeft" activeCell="A27" sqref="A27:XFD27"/>
    </sheetView>
  </sheetViews>
  <sheetFormatPr defaultColWidth="9.140625" defaultRowHeight="15" x14ac:dyDescent="0.25"/>
  <cols>
    <col min="1" max="1" width="10.28515625" style="604" customWidth="1"/>
    <col min="2" max="2" width="9.42578125" style="604" customWidth="1"/>
    <col min="3" max="3" width="10.28515625" style="604" customWidth="1"/>
    <col min="4" max="4" width="22.28515625" style="604" customWidth="1"/>
    <col min="5" max="5" width="15" style="604" customWidth="1"/>
    <col min="6" max="6" width="10.5703125" style="604" customWidth="1"/>
    <col min="7" max="7" width="10.7109375" style="604" customWidth="1"/>
    <col min="8" max="8" width="12.7109375" style="604" customWidth="1"/>
    <col min="9" max="9" width="17.5703125" style="641" customWidth="1"/>
    <col min="10" max="10" width="10.140625" style="604" customWidth="1"/>
    <col min="11" max="11" width="10.28515625" style="598" customWidth="1"/>
    <col min="12" max="12" width="11.28515625" style="604" customWidth="1"/>
    <col min="13" max="13" width="12.5703125" style="620" customWidth="1"/>
    <col min="14" max="15" width="11.85546875" style="604" customWidth="1"/>
    <col min="16" max="16" width="33" style="604" customWidth="1"/>
    <col min="17" max="17" width="13.42578125" style="604" customWidth="1"/>
    <col min="18" max="16384" width="9.140625" style="604"/>
  </cols>
  <sheetData>
    <row r="1" spans="1:22" ht="20.100000000000001" customHeight="1" x14ac:dyDescent="0.25">
      <c r="A1" s="604" t="s">
        <v>549</v>
      </c>
    </row>
    <row r="2" spans="1:22" ht="20.100000000000001" customHeight="1" x14ac:dyDescent="0.25">
      <c r="A2" s="882" t="s">
        <v>199</v>
      </c>
      <c r="B2" s="882"/>
      <c r="C2" s="602"/>
    </row>
    <row r="3" spans="1:22" ht="20.100000000000001" customHeight="1" x14ac:dyDescent="0.25">
      <c r="A3" s="883" t="s">
        <v>200</v>
      </c>
      <c r="B3" s="883"/>
      <c r="C3" s="603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625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33" t="s">
        <v>119</v>
      </c>
      <c r="J6" s="65" t="s">
        <v>120</v>
      </c>
      <c r="K6" s="608" t="s">
        <v>624</v>
      </c>
      <c r="L6" s="65" t="s">
        <v>122</v>
      </c>
      <c r="M6" s="879"/>
      <c r="N6" s="879"/>
      <c r="O6" s="867"/>
      <c r="V6" s="604" t="s">
        <v>505</v>
      </c>
    </row>
    <row r="7" spans="1:22" ht="30" customHeight="1" x14ac:dyDescent="0.25">
      <c r="A7" s="71" t="s">
        <v>369</v>
      </c>
      <c r="B7" s="71"/>
      <c r="C7" s="71"/>
      <c r="D7" s="71" t="s">
        <v>9</v>
      </c>
      <c r="E7" s="79" t="s">
        <v>656</v>
      </c>
      <c r="F7" s="78">
        <v>41775</v>
      </c>
      <c r="G7" s="78">
        <v>43236</v>
      </c>
      <c r="H7" s="71" t="s">
        <v>4</v>
      </c>
      <c r="I7" s="651">
        <v>519296</v>
      </c>
      <c r="J7" s="78">
        <v>41806</v>
      </c>
      <c r="K7" s="71">
        <v>46</v>
      </c>
      <c r="L7" s="652">
        <v>604300</v>
      </c>
      <c r="M7" s="653">
        <f>I7-L7</f>
        <v>-85004</v>
      </c>
      <c r="N7" s="653">
        <f>L7/K7</f>
        <v>13136.95652173913</v>
      </c>
      <c r="O7" s="398">
        <f>N7*48</f>
        <v>630573.91304347827</v>
      </c>
    </row>
    <row r="8" spans="1:22" s="447" customFormat="1" ht="30" customHeight="1" x14ac:dyDescent="0.25">
      <c r="A8" s="235" t="s">
        <v>370</v>
      </c>
      <c r="B8" s="89"/>
      <c r="C8" s="89"/>
      <c r="D8" s="66" t="s">
        <v>35</v>
      </c>
      <c r="E8" s="70" t="s">
        <v>180</v>
      </c>
      <c r="F8" s="32">
        <v>42513</v>
      </c>
      <c r="G8" s="32">
        <v>43243</v>
      </c>
      <c r="H8" s="31" t="s">
        <v>36</v>
      </c>
      <c r="I8" s="635">
        <v>19900</v>
      </c>
      <c r="J8" s="32">
        <v>42544</v>
      </c>
      <c r="K8" s="234"/>
      <c r="L8" s="610">
        <v>19900</v>
      </c>
      <c r="M8" s="621">
        <f t="shared" ref="M8:M31" si="0">I8-L8</f>
        <v>0</v>
      </c>
      <c r="N8" s="610"/>
      <c r="O8" s="610">
        <f>N8*24</f>
        <v>0</v>
      </c>
    </row>
    <row r="9" spans="1:22" ht="30" customHeight="1" x14ac:dyDescent="0.25">
      <c r="A9" s="233" t="s">
        <v>371</v>
      </c>
      <c r="B9" s="78"/>
      <c r="C9" s="78"/>
      <c r="D9" s="79" t="s">
        <v>8</v>
      </c>
      <c r="E9" s="80" t="s">
        <v>102</v>
      </c>
      <c r="F9" s="78">
        <v>41870</v>
      </c>
      <c r="G9" s="78">
        <v>43331</v>
      </c>
      <c r="H9" s="71" t="s">
        <v>4</v>
      </c>
      <c r="I9" s="651">
        <v>248500</v>
      </c>
      <c r="J9" s="78">
        <v>41901</v>
      </c>
      <c r="K9" s="233" t="s">
        <v>70</v>
      </c>
      <c r="L9" s="398">
        <v>303000</v>
      </c>
      <c r="M9" s="398">
        <f t="shared" si="0"/>
        <v>-54500</v>
      </c>
      <c r="N9" s="398">
        <f>L9/K9</f>
        <v>7046.5116279069771</v>
      </c>
      <c r="O9" s="398">
        <f>N9*48</f>
        <v>338232.5581395349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636" t="s">
        <v>547</v>
      </c>
      <c r="J10" s="3">
        <v>42044</v>
      </c>
      <c r="K10" s="445" t="s">
        <v>401</v>
      </c>
      <c r="L10" s="112">
        <v>22600</v>
      </c>
      <c r="M10" s="501" t="e">
        <f t="shared" si="0"/>
        <v>#VALUE!</v>
      </c>
      <c r="N10" s="110">
        <f>L10/K10</f>
        <v>594.73684210526312</v>
      </c>
      <c r="O10" s="110">
        <f>N10*48</f>
        <v>28547.36842105263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636">
        <v>30000</v>
      </c>
      <c r="J11" s="3">
        <v>42044</v>
      </c>
      <c r="K11" s="445" t="s">
        <v>401</v>
      </c>
      <c r="L11" s="112">
        <v>16500</v>
      </c>
      <c r="M11" s="501">
        <f t="shared" si="0"/>
        <v>13500</v>
      </c>
      <c r="N11" s="110">
        <f>L11/K11</f>
        <v>434.21052631578948</v>
      </c>
      <c r="O11" s="110">
        <f>N11*48</f>
        <v>20842.105263157893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637" t="s">
        <v>547</v>
      </c>
      <c r="J12" s="3">
        <v>42044</v>
      </c>
      <c r="K12" s="445" t="s">
        <v>401</v>
      </c>
      <c r="L12" s="112">
        <v>23000</v>
      </c>
      <c r="M12" s="501" t="e">
        <f t="shared" si="0"/>
        <v>#VALUE!</v>
      </c>
      <c r="N12" s="110">
        <f>L12/K12</f>
        <v>605.26315789473688</v>
      </c>
      <c r="O12" s="110">
        <f>N12*48</f>
        <v>29052.63157894737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636">
        <v>10708492</v>
      </c>
      <c r="J13" s="25">
        <v>42086</v>
      </c>
      <c r="K13" s="237" t="s">
        <v>519</v>
      </c>
      <c r="L13" s="240"/>
      <c r="M13" s="622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636">
        <v>419996</v>
      </c>
      <c r="J14" s="3">
        <v>42168</v>
      </c>
      <c r="K14" s="445" t="s">
        <v>402</v>
      </c>
      <c r="L14" s="112">
        <v>420900</v>
      </c>
      <c r="M14" s="111">
        <f t="shared" si="0"/>
        <v>-904</v>
      </c>
      <c r="N14" s="110">
        <f t="shared" ref="N14:N23" si="1">L14/K14</f>
        <v>12379.411764705883</v>
      </c>
      <c r="O14" s="110">
        <f t="shared" ref="O14:O23" si="2">N14*48</f>
        <v>594211.76470588241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636">
        <v>19800</v>
      </c>
      <c r="J15" s="3">
        <v>42181</v>
      </c>
      <c r="K15" s="445" t="s">
        <v>498</v>
      </c>
      <c r="L15" s="112">
        <v>15650</v>
      </c>
      <c r="M15" s="501">
        <f t="shared" si="0"/>
        <v>4150</v>
      </c>
      <c r="N15" s="110">
        <f t="shared" si="1"/>
        <v>489.0625</v>
      </c>
      <c r="O15" s="110">
        <f t="shared" si="2"/>
        <v>23475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636">
        <v>282000</v>
      </c>
      <c r="J16" s="3">
        <v>42289</v>
      </c>
      <c r="K16" s="445" t="s">
        <v>67</v>
      </c>
      <c r="L16" s="112">
        <v>187000</v>
      </c>
      <c r="M16" s="501">
        <f t="shared" si="0"/>
        <v>95000</v>
      </c>
      <c r="N16" s="110">
        <f t="shared" si="1"/>
        <v>6233.333333333333</v>
      </c>
      <c r="O16" s="110">
        <f t="shared" si="2"/>
        <v>299200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636">
        <v>53600</v>
      </c>
      <c r="J17" s="3">
        <v>42289</v>
      </c>
      <c r="K17" s="445" t="s">
        <v>67</v>
      </c>
      <c r="L17" s="112">
        <v>47000</v>
      </c>
      <c r="M17" s="501">
        <f t="shared" si="0"/>
        <v>6600</v>
      </c>
      <c r="N17" s="110">
        <f t="shared" si="1"/>
        <v>1566.6666666666667</v>
      </c>
      <c r="O17" s="110">
        <f t="shared" si="2"/>
        <v>75200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636">
        <v>1599996</v>
      </c>
      <c r="J18" s="3">
        <v>42289</v>
      </c>
      <c r="K18" s="445" t="s">
        <v>67</v>
      </c>
      <c r="L18" s="112">
        <v>1255500</v>
      </c>
      <c r="M18" s="501">
        <f t="shared" si="0"/>
        <v>344496</v>
      </c>
      <c r="N18" s="110">
        <f t="shared" si="1"/>
        <v>41850</v>
      </c>
      <c r="O18" s="110">
        <f t="shared" si="2"/>
        <v>2008800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636">
        <v>868400</v>
      </c>
      <c r="J19" s="74">
        <v>42289</v>
      </c>
      <c r="K19" s="445" t="s">
        <v>67</v>
      </c>
      <c r="L19" s="112">
        <v>587000</v>
      </c>
      <c r="M19" s="501">
        <f t="shared" si="0"/>
        <v>281400</v>
      </c>
      <c r="N19" s="110">
        <f t="shared" si="1"/>
        <v>19566.666666666668</v>
      </c>
      <c r="O19" s="110">
        <f t="shared" si="2"/>
        <v>939200</v>
      </c>
    </row>
    <row r="20" spans="1:22" ht="30" customHeight="1" x14ac:dyDescent="0.25">
      <c r="A20" s="95"/>
      <c r="B20" s="95"/>
      <c r="C20" s="95"/>
      <c r="D20" s="24" t="s">
        <v>425</v>
      </c>
      <c r="E20" s="95" t="s">
        <v>97</v>
      </c>
      <c r="F20" s="246">
        <v>42817</v>
      </c>
      <c r="G20" s="246">
        <v>43547</v>
      </c>
      <c r="H20" s="24" t="s">
        <v>36</v>
      </c>
      <c r="I20" s="638">
        <v>19900</v>
      </c>
      <c r="J20" s="3">
        <v>42848</v>
      </c>
      <c r="K20" s="596">
        <v>11</v>
      </c>
      <c r="L20" s="123">
        <v>13100</v>
      </c>
      <c r="M20" s="501">
        <f t="shared" si="0"/>
        <v>6800</v>
      </c>
      <c r="N20" s="110">
        <f t="shared" si="1"/>
        <v>1190.909090909091</v>
      </c>
      <c r="O20" s="110">
        <f>N20*24</f>
        <v>28581.818181818184</v>
      </c>
    </row>
    <row r="21" spans="1:22" ht="30" customHeight="1" x14ac:dyDescent="0.25">
      <c r="A21" s="237" t="s">
        <v>383</v>
      </c>
      <c r="B21" s="25"/>
      <c r="C21" s="25"/>
      <c r="D21" s="68" t="s">
        <v>185</v>
      </c>
      <c r="E21" s="69" t="s">
        <v>111</v>
      </c>
      <c r="F21" s="25">
        <v>42389</v>
      </c>
      <c r="G21" s="25">
        <v>43850</v>
      </c>
      <c r="H21" s="24" t="s">
        <v>4</v>
      </c>
      <c r="I21" s="636">
        <v>358800</v>
      </c>
      <c r="J21" s="3">
        <v>42420</v>
      </c>
      <c r="K21" s="445" t="s">
        <v>405</v>
      </c>
      <c r="L21" s="123">
        <v>375400</v>
      </c>
      <c r="M21" s="111">
        <f t="shared" si="0"/>
        <v>-16600</v>
      </c>
      <c r="N21" s="110">
        <f t="shared" si="1"/>
        <v>14438.461538461539</v>
      </c>
      <c r="O21" s="110">
        <f t="shared" si="2"/>
        <v>693046.15384615387</v>
      </c>
    </row>
    <row r="22" spans="1:22" ht="30" customHeight="1" x14ac:dyDescent="0.25">
      <c r="A22" s="237" t="s">
        <v>384</v>
      </c>
      <c r="B22" s="24"/>
      <c r="C22" s="24"/>
      <c r="D22" s="68" t="s">
        <v>38</v>
      </c>
      <c r="E22" s="69" t="s">
        <v>112</v>
      </c>
      <c r="F22" s="25">
        <v>42440</v>
      </c>
      <c r="G22" s="25">
        <v>43901</v>
      </c>
      <c r="H22" s="24" t="s">
        <v>4</v>
      </c>
      <c r="I22" s="636">
        <v>67354.070000000007</v>
      </c>
      <c r="J22" s="74">
        <v>42471</v>
      </c>
      <c r="K22" s="445" t="s">
        <v>407</v>
      </c>
      <c r="L22" s="123">
        <v>51400</v>
      </c>
      <c r="M22" s="501">
        <f t="shared" si="0"/>
        <v>15954.070000000007</v>
      </c>
      <c r="N22" s="110">
        <f t="shared" si="1"/>
        <v>2336.3636363636365</v>
      </c>
      <c r="O22" s="110">
        <f t="shared" si="2"/>
        <v>112145.45454545456</v>
      </c>
    </row>
    <row r="23" spans="1:22" ht="30" customHeight="1" x14ac:dyDescent="0.25">
      <c r="A23" s="237" t="s">
        <v>385</v>
      </c>
      <c r="B23" s="24"/>
      <c r="C23" s="24"/>
      <c r="D23" s="68" t="s">
        <v>186</v>
      </c>
      <c r="E23" s="69" t="s">
        <v>112</v>
      </c>
      <c r="F23" s="25">
        <v>42440</v>
      </c>
      <c r="G23" s="25">
        <v>43901</v>
      </c>
      <c r="H23" s="24" t="s">
        <v>4</v>
      </c>
      <c r="I23" s="636">
        <v>67114</v>
      </c>
      <c r="J23" s="3">
        <v>42471</v>
      </c>
      <c r="K23" s="445" t="s">
        <v>81</v>
      </c>
      <c r="L23" s="112">
        <v>22800</v>
      </c>
      <c r="M23" s="501">
        <f t="shared" si="0"/>
        <v>44314</v>
      </c>
      <c r="N23" s="110">
        <f t="shared" si="1"/>
        <v>991.304347826087</v>
      </c>
      <c r="O23" s="110">
        <f t="shared" si="2"/>
        <v>47582.608695652176</v>
      </c>
      <c r="P23" s="444"/>
      <c r="Q23" s="444"/>
      <c r="R23" s="444"/>
      <c r="S23" s="444"/>
    </row>
    <row r="24" spans="1:22" ht="30" customHeight="1" x14ac:dyDescent="0.25">
      <c r="A24" s="237"/>
      <c r="B24" s="24"/>
      <c r="C24" s="24"/>
      <c r="D24" s="68" t="s">
        <v>39</v>
      </c>
      <c r="E24" s="69" t="s">
        <v>112</v>
      </c>
      <c r="F24" s="25">
        <v>42440</v>
      </c>
      <c r="G24" s="25">
        <v>43901</v>
      </c>
      <c r="H24" s="24" t="s">
        <v>4</v>
      </c>
      <c r="I24" s="636">
        <v>67352</v>
      </c>
      <c r="J24" s="25">
        <v>42471</v>
      </c>
      <c r="K24" s="237" t="s">
        <v>81</v>
      </c>
      <c r="L24" s="448"/>
      <c r="M24" s="622"/>
      <c r="N24" s="361"/>
      <c r="O24" s="361"/>
      <c r="P24" s="444"/>
      <c r="Q24" s="444"/>
      <c r="R24" s="444"/>
      <c r="S24" s="444"/>
    </row>
    <row r="25" spans="1:22" ht="30" customHeight="1" x14ac:dyDescent="0.25">
      <c r="A25" s="237" t="s">
        <v>386</v>
      </c>
      <c r="B25" s="24"/>
      <c r="C25" s="24"/>
      <c r="D25" s="68" t="s">
        <v>37</v>
      </c>
      <c r="E25" s="69" t="s">
        <v>112</v>
      </c>
      <c r="F25" s="25">
        <v>42440</v>
      </c>
      <c r="G25" s="25">
        <v>43901</v>
      </c>
      <c r="H25" s="24" t="s">
        <v>4</v>
      </c>
      <c r="I25" s="636">
        <v>115272.71</v>
      </c>
      <c r="J25" s="3">
        <v>42471</v>
      </c>
      <c r="K25" s="445" t="s">
        <v>81</v>
      </c>
      <c r="L25" s="112">
        <v>26400</v>
      </c>
      <c r="M25" s="501">
        <f t="shared" si="0"/>
        <v>88872.71</v>
      </c>
      <c r="N25" s="110">
        <f t="shared" ref="N25:N31" si="3">L25/K25</f>
        <v>1147.8260869565217</v>
      </c>
      <c r="O25" s="110">
        <f>N25*48</f>
        <v>55095.65217391304</v>
      </c>
      <c r="P25" s="444"/>
      <c r="Q25" s="444"/>
      <c r="R25" s="444"/>
      <c r="S25" s="444"/>
    </row>
    <row r="26" spans="1:22" ht="30" customHeight="1" x14ac:dyDescent="0.25">
      <c r="A26" s="237" t="s">
        <v>387</v>
      </c>
      <c r="B26" s="24"/>
      <c r="C26" s="24"/>
      <c r="D26" s="68" t="s">
        <v>40</v>
      </c>
      <c r="E26" s="69" t="s">
        <v>112</v>
      </c>
      <c r="F26" s="25">
        <v>42440</v>
      </c>
      <c r="G26" s="25">
        <v>43901</v>
      </c>
      <c r="H26" s="24" t="s">
        <v>4</v>
      </c>
      <c r="I26" s="636">
        <v>67140</v>
      </c>
      <c r="J26" s="3">
        <v>42471</v>
      </c>
      <c r="K26" s="445" t="s">
        <v>81</v>
      </c>
      <c r="L26" s="112">
        <v>2100</v>
      </c>
      <c r="M26" s="501">
        <f t="shared" si="0"/>
        <v>65040</v>
      </c>
      <c r="N26" s="110">
        <f t="shared" si="3"/>
        <v>91.304347826086953</v>
      </c>
      <c r="O26" s="110">
        <f>N26*48</f>
        <v>4382.608695652174</v>
      </c>
      <c r="P26" s="444"/>
      <c r="Q26" s="444"/>
      <c r="R26" s="444"/>
      <c r="S26" s="444"/>
      <c r="T26" s="76"/>
      <c r="U26" s="77"/>
      <c r="V26" s="77"/>
    </row>
    <row r="27" spans="1:22" ht="30" customHeight="1" x14ac:dyDescent="0.25">
      <c r="A27" s="237" t="s">
        <v>388</v>
      </c>
      <c r="B27" s="25"/>
      <c r="C27" s="25"/>
      <c r="D27" s="68" t="s">
        <v>24</v>
      </c>
      <c r="E27" s="69" t="s">
        <v>177</v>
      </c>
      <c r="F27" s="25">
        <v>42545</v>
      </c>
      <c r="G27" s="25">
        <v>44006</v>
      </c>
      <c r="H27" s="24" t="s">
        <v>4</v>
      </c>
      <c r="I27" s="636">
        <v>30000000</v>
      </c>
      <c r="J27" s="3">
        <v>42575</v>
      </c>
      <c r="K27" s="445" t="s">
        <v>76</v>
      </c>
      <c r="L27" s="115">
        <v>9214000</v>
      </c>
      <c r="M27" s="501">
        <f t="shared" si="0"/>
        <v>20786000</v>
      </c>
      <c r="N27" s="110">
        <f t="shared" si="3"/>
        <v>460700</v>
      </c>
      <c r="O27" s="110">
        <f>N27*48</f>
        <v>22113600</v>
      </c>
      <c r="P27" s="669" t="s">
        <v>738</v>
      </c>
      <c r="Q27" s="444"/>
      <c r="R27" s="444"/>
      <c r="S27" s="444"/>
    </row>
    <row r="28" spans="1:22" ht="30" customHeight="1" x14ac:dyDescent="0.25">
      <c r="A28" s="237" t="s">
        <v>384</v>
      </c>
      <c r="B28" s="25"/>
      <c r="C28" s="25"/>
      <c r="D28" s="68" t="s">
        <v>30</v>
      </c>
      <c r="E28" s="69" t="s">
        <v>181</v>
      </c>
      <c r="F28" s="25">
        <v>42664</v>
      </c>
      <c r="G28" s="25">
        <v>44125</v>
      </c>
      <c r="H28" s="24" t="s">
        <v>4</v>
      </c>
      <c r="I28" s="636">
        <v>91949</v>
      </c>
      <c r="J28" s="74">
        <v>42695</v>
      </c>
      <c r="K28" s="445" t="s">
        <v>408</v>
      </c>
      <c r="L28" s="123">
        <v>42000</v>
      </c>
      <c r="M28" s="501">
        <f t="shared" si="0"/>
        <v>49949</v>
      </c>
      <c r="N28" s="110">
        <f t="shared" si="3"/>
        <v>2333.3333333333335</v>
      </c>
      <c r="O28" s="110">
        <f>N28*48</f>
        <v>112000</v>
      </c>
      <c r="P28" s="444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636" t="s">
        <v>61</v>
      </c>
      <c r="J29" s="25">
        <v>41913</v>
      </c>
      <c r="K29" s="237" t="s">
        <v>84</v>
      </c>
      <c r="L29" s="361"/>
      <c r="M29" s="622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651">
        <v>157000</v>
      </c>
      <c r="J30" s="78">
        <v>42826</v>
      </c>
      <c r="K30" s="71">
        <v>12</v>
      </c>
      <c r="L30" s="398">
        <v>208000</v>
      </c>
      <c r="M30" s="398">
        <f t="shared" si="0"/>
        <v>-51000</v>
      </c>
      <c r="N30" s="398">
        <f t="shared" si="3"/>
        <v>17333.333333333332</v>
      </c>
      <c r="O30" s="398">
        <f>N30*10</f>
        <v>173333.33333333331</v>
      </c>
      <c r="P30" s="648" t="s">
        <v>657</v>
      </c>
      <c r="Q30" s="648"/>
      <c r="R30" s="648"/>
      <c r="S30" s="648"/>
      <c r="T30" s="648"/>
      <c r="U30" s="648"/>
    </row>
    <row r="31" spans="1:22" ht="30" customHeight="1" x14ac:dyDescent="0.25">
      <c r="A31" s="2">
        <v>100406</v>
      </c>
      <c r="B31" s="1"/>
      <c r="C31" s="1"/>
      <c r="D31" s="2" t="s">
        <v>577</v>
      </c>
      <c r="E31" s="2" t="s">
        <v>578</v>
      </c>
      <c r="F31" s="3">
        <v>42804</v>
      </c>
      <c r="G31" s="3">
        <v>43169</v>
      </c>
      <c r="H31" s="2" t="s">
        <v>32</v>
      </c>
      <c r="I31" s="639">
        <v>99000</v>
      </c>
      <c r="J31" s="3">
        <v>42835</v>
      </c>
      <c r="K31" s="596">
        <v>12</v>
      </c>
      <c r="L31" s="409">
        <v>80000</v>
      </c>
      <c r="M31" s="501">
        <f t="shared" si="0"/>
        <v>19000</v>
      </c>
      <c r="N31" s="110">
        <f t="shared" si="3"/>
        <v>6666.666666666667</v>
      </c>
      <c r="O31" s="110">
        <f>N31*12</f>
        <v>80000</v>
      </c>
    </row>
    <row r="32" spans="1:22" ht="30" customHeight="1" x14ac:dyDescent="0.25">
      <c r="A32" s="237">
        <v>118099</v>
      </c>
      <c r="B32" s="25"/>
      <c r="C32" s="25"/>
      <c r="D32" s="68" t="s">
        <v>516</v>
      </c>
      <c r="E32" s="68" t="s">
        <v>523</v>
      </c>
      <c r="F32" s="25">
        <v>42865</v>
      </c>
      <c r="G32" s="25">
        <v>43247</v>
      </c>
      <c r="H32" s="24" t="s">
        <v>32</v>
      </c>
      <c r="I32" s="636">
        <v>19592</v>
      </c>
      <c r="J32" s="25">
        <v>42896</v>
      </c>
      <c r="K32" s="24"/>
      <c r="L32" s="511">
        <v>19592</v>
      </c>
      <c r="M32" s="622"/>
      <c r="N32" s="361"/>
      <c r="O32" s="361"/>
    </row>
    <row r="33" spans="1:16" ht="30" customHeight="1" x14ac:dyDescent="0.25">
      <c r="A33" s="2">
        <v>118715</v>
      </c>
      <c r="B33" s="1"/>
      <c r="C33" s="1"/>
      <c r="D33" s="2" t="s">
        <v>188</v>
      </c>
      <c r="E33" s="2" t="s">
        <v>562</v>
      </c>
      <c r="F33" s="3">
        <v>42878</v>
      </c>
      <c r="G33" s="3">
        <v>43243</v>
      </c>
      <c r="H33" s="2" t="s">
        <v>32</v>
      </c>
      <c r="I33" s="640">
        <v>64195</v>
      </c>
      <c r="J33" s="3">
        <v>42909</v>
      </c>
      <c r="K33" s="596">
        <v>9</v>
      </c>
      <c r="L33" s="410">
        <v>48200</v>
      </c>
      <c r="M33" s="501">
        <f>I33-L33</f>
        <v>15995</v>
      </c>
      <c r="N33" s="110">
        <f>L33/K33</f>
        <v>5355.5555555555557</v>
      </c>
      <c r="O33" s="110">
        <f>N33*12</f>
        <v>64266.666666666672</v>
      </c>
    </row>
    <row r="34" spans="1:16" ht="30" x14ac:dyDescent="0.25">
      <c r="A34" s="2">
        <v>105924</v>
      </c>
      <c r="B34" s="1"/>
      <c r="C34" s="1"/>
      <c r="D34" s="266" t="s">
        <v>576</v>
      </c>
      <c r="E34" s="266" t="s">
        <v>579</v>
      </c>
      <c r="F34" s="3">
        <v>42936</v>
      </c>
      <c r="G34" s="3">
        <v>43301</v>
      </c>
      <c r="H34" s="2" t="s">
        <v>32</v>
      </c>
      <c r="I34" s="640">
        <v>40500</v>
      </c>
      <c r="J34" s="3">
        <v>42967</v>
      </c>
      <c r="K34" s="596">
        <v>8</v>
      </c>
      <c r="L34" s="1">
        <v>47200</v>
      </c>
      <c r="M34" s="111">
        <f t="shared" ref="M34:M39" si="4">I34-L34</f>
        <v>-6700</v>
      </c>
      <c r="N34" s="110">
        <f t="shared" ref="N34:N41" si="5">L34/K34</f>
        <v>5900</v>
      </c>
      <c r="O34" s="110">
        <f>N34*12</f>
        <v>70800</v>
      </c>
    </row>
    <row r="35" spans="1:16" s="777" customFormat="1" ht="30" x14ac:dyDescent="0.25">
      <c r="A35" s="774">
        <v>104554</v>
      </c>
      <c r="B35" s="775"/>
      <c r="C35" s="775"/>
      <c r="D35" s="776" t="s">
        <v>24</v>
      </c>
      <c r="E35" s="776" t="s">
        <v>731</v>
      </c>
      <c r="F35" s="554">
        <v>42738</v>
      </c>
      <c r="G35" s="554">
        <v>44199</v>
      </c>
      <c r="H35" s="774" t="s">
        <v>4</v>
      </c>
      <c r="I35" s="550">
        <v>576000</v>
      </c>
      <c r="J35" s="554">
        <v>42769</v>
      </c>
      <c r="K35" s="619">
        <v>15</v>
      </c>
      <c r="L35" s="775">
        <v>96300</v>
      </c>
      <c r="M35" s="501">
        <f t="shared" si="4"/>
        <v>479700</v>
      </c>
      <c r="N35" s="110">
        <f t="shared" si="5"/>
        <v>6420</v>
      </c>
      <c r="O35" s="110">
        <f>N35*48</f>
        <v>308160</v>
      </c>
      <c r="P35" s="777" t="s">
        <v>732</v>
      </c>
    </row>
    <row r="36" spans="1:16" ht="30" customHeight="1" x14ac:dyDescent="0.25">
      <c r="A36" s="2">
        <v>124338</v>
      </c>
      <c r="B36" s="1"/>
      <c r="C36" s="1"/>
      <c r="D36" s="553" t="s">
        <v>582</v>
      </c>
      <c r="E36" s="266" t="s">
        <v>583</v>
      </c>
      <c r="F36" s="3">
        <v>42989</v>
      </c>
      <c r="G36" s="3">
        <v>44450</v>
      </c>
      <c r="H36" s="2" t="s">
        <v>4</v>
      </c>
      <c r="I36" s="640">
        <v>48800</v>
      </c>
      <c r="J36" s="407">
        <v>43019</v>
      </c>
      <c r="K36" s="596">
        <v>5</v>
      </c>
      <c r="L36" s="1">
        <v>22200</v>
      </c>
      <c r="M36" s="501">
        <f t="shared" si="4"/>
        <v>26600</v>
      </c>
      <c r="N36" s="110">
        <f t="shared" si="5"/>
        <v>4440</v>
      </c>
      <c r="O36" s="110">
        <f>N36*48</f>
        <v>213120</v>
      </c>
    </row>
    <row r="37" spans="1:16" ht="30" customHeight="1" x14ac:dyDescent="0.25">
      <c r="A37" s="2">
        <v>124338</v>
      </c>
      <c r="B37" s="1"/>
      <c r="C37" s="1"/>
      <c r="D37" s="553" t="s">
        <v>582</v>
      </c>
      <c r="E37" s="266" t="s">
        <v>584</v>
      </c>
      <c r="F37" s="554">
        <v>42998</v>
      </c>
      <c r="G37" s="3">
        <v>44459</v>
      </c>
      <c r="H37" s="2" t="s">
        <v>4</v>
      </c>
      <c r="I37" s="640">
        <v>49300</v>
      </c>
      <c r="J37" s="407">
        <v>43028</v>
      </c>
      <c r="K37" s="596">
        <v>5</v>
      </c>
      <c r="L37" s="1">
        <v>16300</v>
      </c>
      <c r="M37" s="501">
        <f t="shared" si="4"/>
        <v>33000</v>
      </c>
      <c r="N37" s="110">
        <f t="shared" si="5"/>
        <v>3260</v>
      </c>
      <c r="O37" s="110">
        <f>N37*48</f>
        <v>156480</v>
      </c>
    </row>
    <row r="38" spans="1:16" ht="30" customHeight="1" x14ac:dyDescent="0.25">
      <c r="A38" s="2">
        <v>115483</v>
      </c>
      <c r="B38" s="1"/>
      <c r="C38" s="1"/>
      <c r="D38" s="2" t="s">
        <v>580</v>
      </c>
      <c r="E38" s="2" t="s">
        <v>601</v>
      </c>
      <c r="F38" s="407">
        <v>43096</v>
      </c>
      <c r="G38" s="407">
        <v>44557</v>
      </c>
      <c r="H38" s="2" t="s">
        <v>4</v>
      </c>
      <c r="I38" s="640">
        <v>1500000</v>
      </c>
      <c r="J38" s="407">
        <v>43127</v>
      </c>
      <c r="K38" s="596">
        <v>4</v>
      </c>
      <c r="L38" s="1">
        <v>145300</v>
      </c>
      <c r="M38" s="501">
        <f t="shared" si="4"/>
        <v>1354700</v>
      </c>
      <c r="N38" s="110">
        <f t="shared" si="5"/>
        <v>36325</v>
      </c>
      <c r="O38" s="110">
        <f>N38*48</f>
        <v>1743600</v>
      </c>
    </row>
    <row r="39" spans="1:16" ht="30" customHeight="1" x14ac:dyDescent="0.25">
      <c r="A39" s="2">
        <v>125973</v>
      </c>
      <c r="B39" s="2"/>
      <c r="C39" s="2"/>
      <c r="D39" s="2" t="s">
        <v>27</v>
      </c>
      <c r="E39" s="266" t="s">
        <v>437</v>
      </c>
      <c r="F39" s="407">
        <v>43096</v>
      </c>
      <c r="G39" s="407">
        <v>44557</v>
      </c>
      <c r="H39" s="2" t="s">
        <v>4</v>
      </c>
      <c r="I39" s="640">
        <v>350000</v>
      </c>
      <c r="J39" s="407">
        <v>43128</v>
      </c>
      <c r="K39" s="596">
        <v>4</v>
      </c>
      <c r="L39" s="1">
        <v>27900</v>
      </c>
      <c r="M39" s="501">
        <f t="shared" si="4"/>
        <v>322100</v>
      </c>
      <c r="N39" s="110">
        <f t="shared" si="5"/>
        <v>6975</v>
      </c>
      <c r="O39" s="110">
        <f>N39*48</f>
        <v>334800</v>
      </c>
    </row>
    <row r="40" spans="1:16" ht="30" customHeight="1" x14ac:dyDescent="0.25">
      <c r="A40" s="2">
        <v>106225</v>
      </c>
      <c r="B40" s="2"/>
      <c r="C40" s="2"/>
      <c r="D40" s="2" t="s">
        <v>626</v>
      </c>
      <c r="E40" s="266" t="s">
        <v>627</v>
      </c>
      <c r="F40" s="3">
        <v>43143</v>
      </c>
      <c r="G40" s="3">
        <v>43873</v>
      </c>
      <c r="H40" s="2" t="s">
        <v>628</v>
      </c>
      <c r="I40" s="634">
        <v>6390000</v>
      </c>
      <c r="J40" s="3">
        <v>43171</v>
      </c>
      <c r="K40" s="595">
        <v>2</v>
      </c>
      <c r="L40" s="118">
        <v>110603</v>
      </c>
      <c r="M40" s="501">
        <v>6390000</v>
      </c>
      <c r="N40" s="110">
        <f t="shared" si="5"/>
        <v>55301.5</v>
      </c>
      <c r="O40" s="110">
        <f>N40*49</f>
        <v>2709773.5</v>
      </c>
    </row>
    <row r="41" spans="1:16" ht="30" customHeight="1" x14ac:dyDescent="0.25">
      <c r="A41" s="2">
        <v>105924</v>
      </c>
      <c r="B41" s="2"/>
      <c r="C41" s="2"/>
      <c r="D41" s="2" t="s">
        <v>333</v>
      </c>
      <c r="E41" s="266" t="s">
        <v>579</v>
      </c>
      <c r="F41" s="3">
        <v>43143</v>
      </c>
      <c r="G41" s="3">
        <v>43873</v>
      </c>
      <c r="H41" s="2" t="s">
        <v>36</v>
      </c>
      <c r="I41" s="634">
        <v>35000</v>
      </c>
      <c r="J41" s="3">
        <v>43174</v>
      </c>
      <c r="K41" s="595">
        <v>2</v>
      </c>
      <c r="L41" s="118">
        <v>3160</v>
      </c>
      <c r="M41" s="501">
        <v>35000</v>
      </c>
      <c r="N41" s="110">
        <f t="shared" si="5"/>
        <v>1580</v>
      </c>
      <c r="O41" s="110">
        <f>N41*24</f>
        <v>37920</v>
      </c>
    </row>
    <row r="42" spans="1:16" s="38" customFormat="1" ht="30" customHeight="1" x14ac:dyDescent="0.25">
      <c r="I42" s="646"/>
      <c r="K42" s="644"/>
      <c r="M42" s="645"/>
    </row>
    <row r="43" spans="1:16" s="38" customFormat="1" ht="30" customHeight="1" x14ac:dyDescent="0.25">
      <c r="I43" s="646"/>
      <c r="K43" s="644"/>
      <c r="M43" s="645"/>
    </row>
    <row r="44" spans="1:16" s="38" customFormat="1" ht="30" customHeight="1" x14ac:dyDescent="0.25">
      <c r="I44" s="646"/>
      <c r="K44" s="644"/>
      <c r="M44" s="645"/>
    </row>
    <row r="62" ht="14.25" customHeight="1" x14ac:dyDescent="0.25"/>
  </sheetData>
  <mergeCells count="11">
    <mergeCell ref="D5:E6"/>
    <mergeCell ref="A2:B2"/>
    <mergeCell ref="A3:B3"/>
    <mergeCell ref="A5:A6"/>
    <mergeCell ref="B5:B6"/>
    <mergeCell ref="C5:C6"/>
    <mergeCell ref="F5:I5"/>
    <mergeCell ref="J5:L5"/>
    <mergeCell ref="M5:M6"/>
    <mergeCell ref="N5:N6"/>
    <mergeCell ref="O5:O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9"/>
  <dimension ref="A1:V62"/>
  <sheetViews>
    <sheetView workbookViewId="0">
      <pane ySplit="6" topLeftCell="A22" activePane="bottomLeft" state="frozen"/>
      <selection activeCell="H5" sqref="H5"/>
      <selection pane="bottomLeft" activeCell="A27" sqref="A27:XFD27"/>
    </sheetView>
  </sheetViews>
  <sheetFormatPr defaultColWidth="9.140625" defaultRowHeight="15" x14ac:dyDescent="0.25"/>
  <cols>
    <col min="1" max="1" width="10.28515625" style="594" customWidth="1"/>
    <col min="2" max="2" width="9.42578125" style="594" customWidth="1"/>
    <col min="3" max="3" width="10.28515625" style="594" customWidth="1"/>
    <col min="4" max="4" width="22.28515625" style="594" customWidth="1"/>
    <col min="5" max="5" width="15" style="594" customWidth="1"/>
    <col min="6" max="6" width="10.5703125" style="594" customWidth="1"/>
    <col min="7" max="7" width="10.7109375" style="594" customWidth="1"/>
    <col min="8" max="8" width="12.7109375" style="594" customWidth="1"/>
    <col min="9" max="9" width="17.5703125" style="594" customWidth="1"/>
    <col min="10" max="10" width="10.140625" style="594" customWidth="1"/>
    <col min="11" max="11" width="10.28515625" style="624" customWidth="1"/>
    <col min="12" max="12" width="11.28515625" style="594" customWidth="1"/>
    <col min="13" max="13" width="12.5703125" style="594" customWidth="1"/>
    <col min="14" max="15" width="11.85546875" style="594" customWidth="1"/>
    <col min="16" max="16" width="34.42578125" style="668" customWidth="1"/>
    <col min="17" max="17" width="13.42578125" style="594" customWidth="1"/>
    <col min="18" max="16384" width="9.140625" style="594"/>
  </cols>
  <sheetData>
    <row r="1" spans="1:22" ht="20.100000000000001" customHeight="1" x14ac:dyDescent="0.25">
      <c r="A1" s="594" t="s">
        <v>549</v>
      </c>
    </row>
    <row r="2" spans="1:22" ht="20.100000000000001" customHeight="1" x14ac:dyDescent="0.25">
      <c r="A2" s="882" t="s">
        <v>199</v>
      </c>
      <c r="B2" s="882"/>
      <c r="C2" s="592"/>
    </row>
    <row r="3" spans="1:22" ht="20.100000000000001" customHeight="1" x14ac:dyDescent="0.25">
      <c r="A3" s="883" t="s">
        <v>200</v>
      </c>
      <c r="B3" s="883"/>
      <c r="C3" s="593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648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65" t="s">
        <v>120</v>
      </c>
      <c r="K6" s="608" t="s">
        <v>647</v>
      </c>
      <c r="L6" s="65" t="s">
        <v>122</v>
      </c>
      <c r="M6" s="879"/>
      <c r="N6" s="879"/>
      <c r="O6" s="867"/>
      <c r="V6" s="594" t="s">
        <v>505</v>
      </c>
    </row>
    <row r="7" spans="1:22" ht="30" customHeight="1" x14ac:dyDescent="0.25">
      <c r="A7" s="649" t="s">
        <v>369</v>
      </c>
      <c r="B7" s="650"/>
      <c r="C7" s="650"/>
      <c r="D7" s="79" t="s">
        <v>9</v>
      </c>
      <c r="E7" s="80" t="s">
        <v>453</v>
      </c>
      <c r="F7" s="78">
        <v>41775</v>
      </c>
      <c r="G7" s="78">
        <v>43236</v>
      </c>
      <c r="H7" s="71" t="s">
        <v>4</v>
      </c>
      <c r="I7" s="83">
        <v>519296</v>
      </c>
      <c r="J7" s="78">
        <v>41806</v>
      </c>
      <c r="K7" s="233">
        <v>46</v>
      </c>
      <c r="L7" s="398">
        <v>607000</v>
      </c>
      <c r="M7" s="398">
        <f t="shared" ref="M7:M31" si="0">I7-L7</f>
        <v>-87704</v>
      </c>
      <c r="N7" s="398">
        <f>L7/K7</f>
        <v>13195.652173913044</v>
      </c>
      <c r="O7" s="398">
        <f>N7*48</f>
        <v>633391.30434782617</v>
      </c>
    </row>
    <row r="8" spans="1:22" s="447" customFormat="1" ht="30" customHeight="1" x14ac:dyDescent="0.25">
      <c r="A8" s="235" t="s">
        <v>370</v>
      </c>
      <c r="B8" s="89"/>
      <c r="C8" s="89"/>
      <c r="D8" s="66" t="s">
        <v>35</v>
      </c>
      <c r="E8" s="70" t="s">
        <v>180</v>
      </c>
      <c r="F8" s="32">
        <v>42513</v>
      </c>
      <c r="G8" s="32">
        <v>43243</v>
      </c>
      <c r="H8" s="31" t="s">
        <v>36</v>
      </c>
      <c r="I8" s="33">
        <v>19900</v>
      </c>
      <c r="J8" s="32">
        <v>42544</v>
      </c>
      <c r="K8" s="234"/>
      <c r="L8" s="610">
        <v>19900</v>
      </c>
      <c r="M8" s="610">
        <f t="shared" si="0"/>
        <v>0</v>
      </c>
      <c r="N8" s="610" t="e">
        <f t="shared" ref="N8:N31" si="1">L8/K8</f>
        <v>#DIV/0!</v>
      </c>
      <c r="O8" s="610" t="e">
        <f>N8*24</f>
        <v>#DIV/0!</v>
      </c>
      <c r="P8" s="788"/>
    </row>
    <row r="9" spans="1:22" ht="30" customHeight="1" x14ac:dyDescent="0.25">
      <c r="A9" s="233" t="s">
        <v>371</v>
      </c>
      <c r="B9" s="78"/>
      <c r="C9" s="78"/>
      <c r="D9" s="79" t="s">
        <v>8</v>
      </c>
      <c r="E9" s="80" t="s">
        <v>102</v>
      </c>
      <c r="F9" s="78">
        <v>41870</v>
      </c>
      <c r="G9" s="78">
        <v>43331</v>
      </c>
      <c r="H9" s="71" t="s">
        <v>4</v>
      </c>
      <c r="I9" s="83">
        <v>248500</v>
      </c>
      <c r="J9" s="78">
        <v>41901</v>
      </c>
      <c r="K9" s="233" t="s">
        <v>70</v>
      </c>
      <c r="L9" s="398">
        <v>313000</v>
      </c>
      <c r="M9" s="398">
        <f t="shared" si="0"/>
        <v>-64500</v>
      </c>
      <c r="N9" s="398">
        <f t="shared" si="1"/>
        <v>7279.0697674418607</v>
      </c>
      <c r="O9" s="398">
        <f>N9*48</f>
        <v>349395.34883720928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26" t="s">
        <v>547</v>
      </c>
      <c r="J10" s="3">
        <v>42044</v>
      </c>
      <c r="K10" s="625" t="s">
        <v>401</v>
      </c>
      <c r="L10" s="112">
        <v>25900</v>
      </c>
      <c r="M10" s="501" t="e">
        <f t="shared" si="0"/>
        <v>#VALUE!</v>
      </c>
      <c r="N10" s="110">
        <f t="shared" si="1"/>
        <v>681.57894736842104</v>
      </c>
      <c r="O10" s="110">
        <f>N10*48</f>
        <v>32715.78947368421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26">
        <v>30000</v>
      </c>
      <c r="J11" s="3">
        <v>42044</v>
      </c>
      <c r="K11" s="625" t="s">
        <v>401</v>
      </c>
      <c r="L11" s="112">
        <v>16600</v>
      </c>
      <c r="M11" s="501">
        <f t="shared" si="0"/>
        <v>13400</v>
      </c>
      <c r="N11" s="110">
        <f t="shared" si="1"/>
        <v>436.84210526315792</v>
      </c>
      <c r="O11" s="110">
        <f>N11*48</f>
        <v>20968.42105263158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517" t="s">
        <v>547</v>
      </c>
      <c r="J12" s="3">
        <v>42044</v>
      </c>
      <c r="K12" s="625" t="s">
        <v>401</v>
      </c>
      <c r="L12" s="112">
        <v>23150</v>
      </c>
      <c r="M12" s="501" t="e">
        <f t="shared" si="0"/>
        <v>#VALUE!</v>
      </c>
      <c r="N12" s="110">
        <f t="shared" si="1"/>
        <v>609.21052631578948</v>
      </c>
      <c r="O12" s="110">
        <f>N12*48</f>
        <v>29242.105263157893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26">
        <v>10708492</v>
      </c>
      <c r="J13" s="25">
        <v>42086</v>
      </c>
      <c r="K13" s="626" t="s">
        <v>519</v>
      </c>
      <c r="L13" s="240"/>
      <c r="M13" s="361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26">
        <v>419996</v>
      </c>
      <c r="J14" s="3">
        <v>42168</v>
      </c>
      <c r="K14" s="625" t="s">
        <v>402</v>
      </c>
      <c r="L14" s="112">
        <v>421700</v>
      </c>
      <c r="M14" s="111">
        <f t="shared" si="0"/>
        <v>-1704</v>
      </c>
      <c r="N14" s="110">
        <f t="shared" si="1"/>
        <v>12402.941176470587</v>
      </c>
      <c r="O14" s="110">
        <f t="shared" ref="O14:O23" si="2">N14*48</f>
        <v>595341.17647058819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26">
        <v>19800</v>
      </c>
      <c r="J15" s="3">
        <v>42181</v>
      </c>
      <c r="K15" s="625" t="s">
        <v>498</v>
      </c>
      <c r="L15" s="112">
        <v>15650</v>
      </c>
      <c r="M15" s="501">
        <f t="shared" si="0"/>
        <v>4150</v>
      </c>
      <c r="N15" s="110">
        <f t="shared" si="1"/>
        <v>489.0625</v>
      </c>
      <c r="O15" s="110">
        <f t="shared" si="2"/>
        <v>23475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94">
        <v>282000</v>
      </c>
      <c r="J16" s="3">
        <v>42289</v>
      </c>
      <c r="K16" s="625" t="s">
        <v>67</v>
      </c>
      <c r="L16" s="112">
        <v>187000</v>
      </c>
      <c r="M16" s="501">
        <f t="shared" si="0"/>
        <v>95000</v>
      </c>
      <c r="N16" s="110">
        <f t="shared" si="1"/>
        <v>6233.333333333333</v>
      </c>
      <c r="O16" s="110">
        <f t="shared" si="2"/>
        <v>299200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26">
        <v>53600</v>
      </c>
      <c r="J17" s="3">
        <v>42289</v>
      </c>
      <c r="K17" s="625" t="s">
        <v>67</v>
      </c>
      <c r="L17" s="112">
        <v>47000</v>
      </c>
      <c r="M17" s="501">
        <f t="shared" si="0"/>
        <v>6600</v>
      </c>
      <c r="N17" s="110">
        <f t="shared" si="1"/>
        <v>1566.6666666666667</v>
      </c>
      <c r="O17" s="110">
        <f t="shared" si="2"/>
        <v>75200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26">
        <v>1599996</v>
      </c>
      <c r="J18" s="3">
        <v>42289</v>
      </c>
      <c r="K18" s="625" t="s">
        <v>67</v>
      </c>
      <c r="L18" s="112">
        <v>1277500</v>
      </c>
      <c r="M18" s="501">
        <f t="shared" si="0"/>
        <v>322496</v>
      </c>
      <c r="N18" s="110">
        <f t="shared" si="1"/>
        <v>42583.333333333336</v>
      </c>
      <c r="O18" s="110">
        <f t="shared" si="2"/>
        <v>2044000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26">
        <v>868400</v>
      </c>
      <c r="J19" s="74">
        <v>42289</v>
      </c>
      <c r="K19" s="625" t="s">
        <v>67</v>
      </c>
      <c r="L19" s="112">
        <v>607000</v>
      </c>
      <c r="M19" s="501">
        <f t="shared" si="0"/>
        <v>261400</v>
      </c>
      <c r="N19" s="110">
        <f t="shared" si="1"/>
        <v>20233.333333333332</v>
      </c>
      <c r="O19" s="110">
        <f t="shared" si="2"/>
        <v>971200</v>
      </c>
    </row>
    <row r="20" spans="1:22" ht="30" customHeight="1" x14ac:dyDescent="0.25">
      <c r="A20" s="95"/>
      <c r="B20" s="95"/>
      <c r="C20" s="95"/>
      <c r="D20" s="24" t="s">
        <v>425</v>
      </c>
      <c r="E20" s="95" t="s">
        <v>97</v>
      </c>
      <c r="F20" s="246">
        <v>42817</v>
      </c>
      <c r="G20" s="246">
        <v>43547</v>
      </c>
      <c r="H20" s="24" t="s">
        <v>36</v>
      </c>
      <c r="I20" s="245">
        <v>19900</v>
      </c>
      <c r="J20" s="3">
        <v>42848</v>
      </c>
      <c r="K20" s="619">
        <v>11</v>
      </c>
      <c r="L20" s="123">
        <v>13100</v>
      </c>
      <c r="M20" s="501">
        <f t="shared" si="0"/>
        <v>6800</v>
      </c>
      <c r="N20" s="110">
        <f t="shared" si="1"/>
        <v>1190.909090909091</v>
      </c>
      <c r="O20" s="110">
        <f>N20*24</f>
        <v>28581.818181818184</v>
      </c>
    </row>
    <row r="21" spans="1:22" ht="30" customHeight="1" x14ac:dyDescent="0.25">
      <c r="A21" s="237" t="s">
        <v>383</v>
      </c>
      <c r="B21" s="25"/>
      <c r="C21" s="25"/>
      <c r="D21" s="68" t="s">
        <v>185</v>
      </c>
      <c r="E21" s="69" t="s">
        <v>111</v>
      </c>
      <c r="F21" s="25">
        <v>42389</v>
      </c>
      <c r="G21" s="25">
        <v>43850</v>
      </c>
      <c r="H21" s="24" t="s">
        <v>4</v>
      </c>
      <c r="I21" s="26">
        <v>358800</v>
      </c>
      <c r="J21" s="3">
        <v>42420</v>
      </c>
      <c r="K21" s="625" t="s">
        <v>405</v>
      </c>
      <c r="L21" s="123">
        <v>375400</v>
      </c>
      <c r="M21" s="111">
        <f t="shared" si="0"/>
        <v>-16600</v>
      </c>
      <c r="N21" s="110">
        <f t="shared" si="1"/>
        <v>14438.461538461539</v>
      </c>
      <c r="O21" s="110">
        <f t="shared" si="2"/>
        <v>693046.15384615387</v>
      </c>
    </row>
    <row r="22" spans="1:22" ht="30" customHeight="1" x14ac:dyDescent="0.25">
      <c r="A22" s="237" t="s">
        <v>384</v>
      </c>
      <c r="B22" s="24"/>
      <c r="C22" s="24"/>
      <c r="D22" s="68" t="s">
        <v>38</v>
      </c>
      <c r="E22" s="69" t="s">
        <v>112</v>
      </c>
      <c r="F22" s="25">
        <v>42440</v>
      </c>
      <c r="G22" s="25">
        <v>43901</v>
      </c>
      <c r="H22" s="24" t="s">
        <v>4</v>
      </c>
      <c r="I22" s="26">
        <v>67354.070000000007</v>
      </c>
      <c r="J22" s="74">
        <v>42471</v>
      </c>
      <c r="K22" s="625" t="s">
        <v>407</v>
      </c>
      <c r="L22" s="123">
        <v>51400</v>
      </c>
      <c r="M22" s="501">
        <f t="shared" si="0"/>
        <v>15954.070000000007</v>
      </c>
      <c r="N22" s="110">
        <f t="shared" si="1"/>
        <v>2336.3636363636365</v>
      </c>
      <c r="O22" s="110">
        <f t="shared" si="2"/>
        <v>112145.45454545456</v>
      </c>
    </row>
    <row r="23" spans="1:22" ht="30" customHeight="1" x14ac:dyDescent="0.25">
      <c r="A23" s="237" t="s">
        <v>385</v>
      </c>
      <c r="B23" s="24"/>
      <c r="C23" s="24"/>
      <c r="D23" s="68" t="s">
        <v>186</v>
      </c>
      <c r="E23" s="69" t="s">
        <v>112</v>
      </c>
      <c r="F23" s="25">
        <v>42440</v>
      </c>
      <c r="G23" s="25">
        <v>43901</v>
      </c>
      <c r="H23" s="24" t="s">
        <v>4</v>
      </c>
      <c r="I23" s="26">
        <v>67114</v>
      </c>
      <c r="J23" s="3">
        <v>42471</v>
      </c>
      <c r="K23" s="625" t="s">
        <v>81</v>
      </c>
      <c r="L23" s="112">
        <v>22800</v>
      </c>
      <c r="M23" s="501">
        <f t="shared" si="0"/>
        <v>44314</v>
      </c>
      <c r="N23" s="110">
        <f t="shared" si="1"/>
        <v>991.304347826087</v>
      </c>
      <c r="O23" s="110">
        <f t="shared" si="2"/>
        <v>47582.608695652176</v>
      </c>
      <c r="P23" s="789"/>
      <c r="Q23" s="444"/>
      <c r="R23" s="444"/>
      <c r="S23" s="444"/>
    </row>
    <row r="24" spans="1:22" ht="30" customHeight="1" x14ac:dyDescent="0.25">
      <c r="A24" s="237"/>
      <c r="B24" s="24"/>
      <c r="C24" s="24"/>
      <c r="D24" s="68" t="s">
        <v>39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67352</v>
      </c>
      <c r="J24" s="25">
        <v>42471</v>
      </c>
      <c r="K24" s="237" t="s">
        <v>81</v>
      </c>
      <c r="L24" s="448"/>
      <c r="M24" s="361"/>
      <c r="N24" s="361"/>
      <c r="O24" s="361"/>
      <c r="P24" s="789"/>
      <c r="Q24" s="444"/>
      <c r="R24" s="444"/>
      <c r="S24" s="444"/>
    </row>
    <row r="25" spans="1:22" ht="30" customHeight="1" x14ac:dyDescent="0.25">
      <c r="A25" s="237" t="s">
        <v>386</v>
      </c>
      <c r="B25" s="24"/>
      <c r="C25" s="24"/>
      <c r="D25" s="68" t="s">
        <v>37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115272.71</v>
      </c>
      <c r="J25" s="3">
        <v>42471</v>
      </c>
      <c r="K25" s="625" t="s">
        <v>81</v>
      </c>
      <c r="L25" s="112">
        <v>28250</v>
      </c>
      <c r="M25" s="501">
        <f t="shared" si="0"/>
        <v>87022.71</v>
      </c>
      <c r="N25" s="110">
        <f>L25/K25</f>
        <v>1228.2608695652175</v>
      </c>
      <c r="O25" s="110">
        <f>N25*48</f>
        <v>58956.52173913044</v>
      </c>
      <c r="P25" s="789"/>
      <c r="Q25" s="444"/>
      <c r="R25" s="444"/>
      <c r="S25" s="444"/>
    </row>
    <row r="26" spans="1:22" ht="30" customHeight="1" x14ac:dyDescent="0.25">
      <c r="A26" s="237" t="s">
        <v>387</v>
      </c>
      <c r="B26" s="24"/>
      <c r="C26" s="24"/>
      <c r="D26" s="68" t="s">
        <v>40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67140</v>
      </c>
      <c r="J26" s="3">
        <v>42471</v>
      </c>
      <c r="K26" s="625" t="s">
        <v>81</v>
      </c>
      <c r="L26" s="112">
        <v>2100</v>
      </c>
      <c r="M26" s="501">
        <f t="shared" si="0"/>
        <v>65040</v>
      </c>
      <c r="N26" s="110">
        <f>L26/K26</f>
        <v>91.304347826086953</v>
      </c>
      <c r="O26" s="110">
        <f>N26*48</f>
        <v>4382.608695652174</v>
      </c>
      <c r="P26" s="789"/>
      <c r="Q26" s="444"/>
      <c r="R26" s="444"/>
      <c r="S26" s="444"/>
      <c r="T26" s="76"/>
      <c r="U26" s="77"/>
      <c r="V26" s="77"/>
    </row>
    <row r="27" spans="1:22" ht="30" customHeight="1" x14ac:dyDescent="0.25">
      <c r="A27" s="237" t="s">
        <v>388</v>
      </c>
      <c r="B27" s="25"/>
      <c r="C27" s="25"/>
      <c r="D27" s="68" t="s">
        <v>24</v>
      </c>
      <c r="E27" s="69" t="s">
        <v>177</v>
      </c>
      <c r="F27" s="25">
        <v>42545</v>
      </c>
      <c r="G27" s="25">
        <v>44006</v>
      </c>
      <c r="H27" s="24" t="s">
        <v>4</v>
      </c>
      <c r="I27" s="26">
        <v>30000000</v>
      </c>
      <c r="J27" s="3">
        <v>42575</v>
      </c>
      <c r="K27" s="625" t="s">
        <v>76</v>
      </c>
      <c r="L27" s="115">
        <v>9493000</v>
      </c>
      <c r="M27" s="501">
        <f t="shared" si="0"/>
        <v>20507000</v>
      </c>
      <c r="N27" s="110">
        <f>L27/K27</f>
        <v>474650</v>
      </c>
      <c r="O27" s="110">
        <f>N27*48</f>
        <v>22783200</v>
      </c>
      <c r="P27" s="669" t="s">
        <v>738</v>
      </c>
      <c r="Q27" s="444"/>
      <c r="R27" s="444"/>
      <c r="S27" s="444"/>
    </row>
    <row r="28" spans="1:22" ht="30" customHeight="1" x14ac:dyDescent="0.25">
      <c r="A28" s="237" t="s">
        <v>384</v>
      </c>
      <c r="B28" s="25"/>
      <c r="C28" s="25"/>
      <c r="D28" s="68" t="s">
        <v>30</v>
      </c>
      <c r="E28" s="69" t="s">
        <v>181</v>
      </c>
      <c r="F28" s="25">
        <v>42664</v>
      </c>
      <c r="G28" s="25">
        <v>44125</v>
      </c>
      <c r="H28" s="24" t="s">
        <v>4</v>
      </c>
      <c r="I28" s="26">
        <v>91949</v>
      </c>
      <c r="J28" s="74">
        <v>42695</v>
      </c>
      <c r="K28" s="625" t="s">
        <v>408</v>
      </c>
      <c r="L28" s="123">
        <v>42000</v>
      </c>
      <c r="M28" s="501">
        <f t="shared" si="0"/>
        <v>49949</v>
      </c>
      <c r="N28" s="110">
        <f>L28/K28</f>
        <v>2333.3333333333335</v>
      </c>
      <c r="O28" s="110">
        <f>N28*48</f>
        <v>112000</v>
      </c>
      <c r="P28" s="789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26" t="s">
        <v>61</v>
      </c>
      <c r="J29" s="25">
        <v>41913</v>
      </c>
      <c r="K29" s="237" t="s">
        <v>84</v>
      </c>
      <c r="L29" s="361"/>
      <c r="M29" s="361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661">
        <v>157000</v>
      </c>
      <c r="J30" s="78">
        <v>42826</v>
      </c>
      <c r="K30" s="71">
        <v>12</v>
      </c>
      <c r="L30" s="398">
        <v>208000</v>
      </c>
      <c r="M30" s="398">
        <f t="shared" si="0"/>
        <v>-51000</v>
      </c>
      <c r="N30" s="398">
        <f t="shared" si="1"/>
        <v>17333.333333333332</v>
      </c>
      <c r="O30" s="398">
        <f>N30*10</f>
        <v>173333.33333333331</v>
      </c>
      <c r="P30" s="668" t="s">
        <v>657</v>
      </c>
      <c r="Q30" s="648"/>
      <c r="R30" s="648"/>
      <c r="S30" s="648"/>
      <c r="T30" s="648"/>
      <c r="U30" s="648"/>
    </row>
    <row r="31" spans="1:22" ht="30" customHeight="1" x14ac:dyDescent="0.25">
      <c r="A31" s="2">
        <v>100406</v>
      </c>
      <c r="B31" s="1"/>
      <c r="C31" s="1"/>
      <c r="D31" s="2" t="s">
        <v>577</v>
      </c>
      <c r="E31" s="2" t="s">
        <v>578</v>
      </c>
      <c r="F31" s="3">
        <v>42804</v>
      </c>
      <c r="G31" s="3">
        <v>43169</v>
      </c>
      <c r="H31" s="2" t="s">
        <v>32</v>
      </c>
      <c r="I31" s="15">
        <v>99000</v>
      </c>
      <c r="J31" s="3">
        <v>42835</v>
      </c>
      <c r="K31" s="619">
        <v>12</v>
      </c>
      <c r="L31" s="409">
        <v>80000</v>
      </c>
      <c r="M31" s="501">
        <f t="shared" si="0"/>
        <v>19000</v>
      </c>
      <c r="N31" s="110">
        <f t="shared" si="1"/>
        <v>6666.666666666667</v>
      </c>
      <c r="O31" s="110">
        <f>N31*12</f>
        <v>80000</v>
      </c>
    </row>
    <row r="32" spans="1:22" ht="30" customHeight="1" x14ac:dyDescent="0.25">
      <c r="A32" s="237">
        <v>118099</v>
      </c>
      <c r="B32" s="25"/>
      <c r="C32" s="25"/>
      <c r="D32" s="68" t="s">
        <v>516</v>
      </c>
      <c r="E32" s="68" t="s">
        <v>523</v>
      </c>
      <c r="F32" s="25">
        <v>42865</v>
      </c>
      <c r="G32" s="25">
        <v>43247</v>
      </c>
      <c r="H32" s="24" t="s">
        <v>32</v>
      </c>
      <c r="I32" s="26">
        <v>19592</v>
      </c>
      <c r="J32" s="25">
        <v>42896</v>
      </c>
      <c r="K32" s="24"/>
      <c r="L32" s="511">
        <v>19592</v>
      </c>
      <c r="M32" s="361"/>
      <c r="N32" s="361"/>
      <c r="O32" s="361"/>
    </row>
    <row r="33" spans="1:16" ht="30" customHeight="1" x14ac:dyDescent="0.25">
      <c r="A33" s="2">
        <v>118715</v>
      </c>
      <c r="B33" s="1"/>
      <c r="C33" s="1"/>
      <c r="D33" s="2" t="s">
        <v>188</v>
      </c>
      <c r="E33" s="2" t="s">
        <v>562</v>
      </c>
      <c r="F33" s="3">
        <v>42878</v>
      </c>
      <c r="G33" s="3">
        <v>43243</v>
      </c>
      <c r="H33" s="2" t="s">
        <v>32</v>
      </c>
      <c r="I33" s="550">
        <v>64195</v>
      </c>
      <c r="J33" s="3">
        <v>42909</v>
      </c>
      <c r="K33" s="619">
        <v>9</v>
      </c>
      <c r="L33" s="410">
        <v>48200</v>
      </c>
      <c r="M33" s="501">
        <f>I33-L33</f>
        <v>15995</v>
      </c>
      <c r="N33" s="110">
        <f>L33/K33</f>
        <v>5355.5555555555557</v>
      </c>
      <c r="O33" s="110">
        <f>N33*12</f>
        <v>64266.666666666672</v>
      </c>
    </row>
    <row r="34" spans="1:16" ht="30" x14ac:dyDescent="0.25">
      <c r="A34" s="2">
        <v>105924</v>
      </c>
      <c r="B34" s="1"/>
      <c r="C34" s="1"/>
      <c r="D34" s="266" t="s">
        <v>576</v>
      </c>
      <c r="E34" s="266" t="s">
        <v>579</v>
      </c>
      <c r="F34" s="3">
        <v>42936</v>
      </c>
      <c r="G34" s="3">
        <v>43301</v>
      </c>
      <c r="H34" s="2" t="s">
        <v>32</v>
      </c>
      <c r="I34" s="550">
        <v>40500</v>
      </c>
      <c r="J34" s="3">
        <v>42967</v>
      </c>
      <c r="K34" s="619">
        <v>8</v>
      </c>
      <c r="L34" s="1">
        <v>54000</v>
      </c>
      <c r="M34" s="111">
        <f t="shared" ref="M34:M41" si="3">I34-L34</f>
        <v>-13500</v>
      </c>
      <c r="N34" s="110">
        <f t="shared" ref="N34:N41" si="4">L34/K34</f>
        <v>6750</v>
      </c>
      <c r="O34" s="110">
        <f>N34*12</f>
        <v>81000</v>
      </c>
    </row>
    <row r="35" spans="1:16" s="777" customFormat="1" ht="30" x14ac:dyDescent="0.25">
      <c r="A35" s="774">
        <v>104554</v>
      </c>
      <c r="B35" s="775"/>
      <c r="C35" s="775"/>
      <c r="D35" s="776" t="s">
        <v>24</v>
      </c>
      <c r="E35" s="776" t="s">
        <v>731</v>
      </c>
      <c r="F35" s="554">
        <v>42738</v>
      </c>
      <c r="G35" s="554">
        <v>44199</v>
      </c>
      <c r="H35" s="774" t="s">
        <v>4</v>
      </c>
      <c r="I35" s="550">
        <v>576000</v>
      </c>
      <c r="J35" s="554">
        <v>42769</v>
      </c>
      <c r="K35" s="619">
        <v>15</v>
      </c>
      <c r="L35" s="775">
        <v>101400</v>
      </c>
      <c r="M35" s="501">
        <f t="shared" si="3"/>
        <v>474600</v>
      </c>
      <c r="N35" s="110">
        <f t="shared" si="4"/>
        <v>6760</v>
      </c>
      <c r="O35" s="110">
        <f>N35*48</f>
        <v>324480</v>
      </c>
      <c r="P35" s="668" t="s">
        <v>732</v>
      </c>
    </row>
    <row r="36" spans="1:16" ht="30" customHeight="1" x14ac:dyDescent="0.25">
      <c r="A36" s="2">
        <v>124338</v>
      </c>
      <c r="B36" s="1"/>
      <c r="C36" s="1"/>
      <c r="D36" s="553" t="s">
        <v>582</v>
      </c>
      <c r="E36" s="266" t="s">
        <v>583</v>
      </c>
      <c r="F36" s="3">
        <v>42989</v>
      </c>
      <c r="G36" s="3">
        <v>44450</v>
      </c>
      <c r="H36" s="2" t="s">
        <v>4</v>
      </c>
      <c r="I36" s="550">
        <v>48800</v>
      </c>
      <c r="J36" s="407">
        <v>43019</v>
      </c>
      <c r="K36" s="619">
        <v>5</v>
      </c>
      <c r="L36" s="1">
        <v>23200</v>
      </c>
      <c r="M36" s="501">
        <f t="shared" si="3"/>
        <v>25600</v>
      </c>
      <c r="N36" s="110">
        <f t="shared" si="4"/>
        <v>4640</v>
      </c>
      <c r="O36" s="110">
        <f>N36*48</f>
        <v>222720</v>
      </c>
    </row>
    <row r="37" spans="1:16" ht="30" customHeight="1" x14ac:dyDescent="0.25">
      <c r="A37" s="2">
        <v>124338</v>
      </c>
      <c r="B37" s="1"/>
      <c r="C37" s="1"/>
      <c r="D37" s="553" t="s">
        <v>582</v>
      </c>
      <c r="E37" s="266" t="s">
        <v>584</v>
      </c>
      <c r="F37" s="554">
        <v>42998</v>
      </c>
      <c r="G37" s="3">
        <v>44459</v>
      </c>
      <c r="H37" s="2" t="s">
        <v>4</v>
      </c>
      <c r="I37" s="550">
        <v>49300</v>
      </c>
      <c r="J37" s="407">
        <v>43028</v>
      </c>
      <c r="K37" s="619">
        <v>5</v>
      </c>
      <c r="L37" s="1">
        <v>16300</v>
      </c>
      <c r="M37" s="501">
        <f t="shared" si="3"/>
        <v>33000</v>
      </c>
      <c r="N37" s="110">
        <f t="shared" si="4"/>
        <v>3260</v>
      </c>
      <c r="O37" s="110">
        <f>N37*48</f>
        <v>156480</v>
      </c>
    </row>
    <row r="38" spans="1:16" ht="30" customHeight="1" x14ac:dyDescent="0.25">
      <c r="A38" s="2">
        <v>115483</v>
      </c>
      <c r="B38" s="1"/>
      <c r="C38" s="1"/>
      <c r="D38" s="2" t="s">
        <v>580</v>
      </c>
      <c r="E38" s="2" t="s">
        <v>601</v>
      </c>
      <c r="F38" s="407">
        <v>43096</v>
      </c>
      <c r="G38" s="407">
        <v>44557</v>
      </c>
      <c r="H38" s="2" t="s">
        <v>4</v>
      </c>
      <c r="I38" s="550">
        <v>1500000</v>
      </c>
      <c r="J38" s="407">
        <v>43127</v>
      </c>
      <c r="K38" s="619">
        <v>4</v>
      </c>
      <c r="L38" s="1">
        <v>167600</v>
      </c>
      <c r="M38" s="501">
        <f t="shared" si="3"/>
        <v>1332400</v>
      </c>
      <c r="N38" s="110">
        <f t="shared" si="4"/>
        <v>41900</v>
      </c>
      <c r="O38" s="110">
        <f>N38*48</f>
        <v>2011200</v>
      </c>
    </row>
    <row r="39" spans="1:16" ht="30" customHeight="1" x14ac:dyDescent="0.25">
      <c r="A39" s="2">
        <v>125973</v>
      </c>
      <c r="B39" s="2"/>
      <c r="C39" s="2"/>
      <c r="D39" s="2" t="s">
        <v>27</v>
      </c>
      <c r="E39" s="266" t="s">
        <v>437</v>
      </c>
      <c r="F39" s="407">
        <v>43096</v>
      </c>
      <c r="G39" s="407">
        <v>44557</v>
      </c>
      <c r="H39" s="2" t="s">
        <v>4</v>
      </c>
      <c r="I39" s="550">
        <v>350000</v>
      </c>
      <c r="J39" s="407">
        <v>43128</v>
      </c>
      <c r="K39" s="619">
        <v>4</v>
      </c>
      <c r="L39" s="1">
        <v>34600</v>
      </c>
      <c r="M39" s="501">
        <f t="shared" si="3"/>
        <v>315400</v>
      </c>
      <c r="N39" s="110">
        <f t="shared" si="4"/>
        <v>8650</v>
      </c>
      <c r="O39" s="110">
        <f>N39*48</f>
        <v>415200</v>
      </c>
    </row>
    <row r="40" spans="1:16" ht="30" customHeight="1" x14ac:dyDescent="0.25">
      <c r="A40" s="2">
        <v>106225</v>
      </c>
      <c r="B40" s="2"/>
      <c r="C40" s="2"/>
      <c r="D40" s="2" t="s">
        <v>626</v>
      </c>
      <c r="E40" s="266" t="s">
        <v>627</v>
      </c>
      <c r="F40" s="3">
        <v>43143</v>
      </c>
      <c r="G40" s="3">
        <v>43873</v>
      </c>
      <c r="H40" s="2" t="s">
        <v>628</v>
      </c>
      <c r="I40" s="2">
        <v>6390000</v>
      </c>
      <c r="J40" s="3">
        <v>43171</v>
      </c>
      <c r="K40" s="619">
        <v>2</v>
      </c>
      <c r="L40" s="118">
        <v>207000</v>
      </c>
      <c r="M40" s="501">
        <f t="shared" si="3"/>
        <v>6183000</v>
      </c>
      <c r="N40" s="110">
        <f t="shared" si="4"/>
        <v>103500</v>
      </c>
      <c r="O40" s="110">
        <f>N40*49</f>
        <v>5071500</v>
      </c>
    </row>
    <row r="41" spans="1:16" ht="30" customHeight="1" x14ac:dyDescent="0.25">
      <c r="A41" s="2">
        <v>105924</v>
      </c>
      <c r="B41" s="2"/>
      <c r="C41" s="2"/>
      <c r="D41" s="2" t="s">
        <v>333</v>
      </c>
      <c r="E41" s="266" t="s">
        <v>579</v>
      </c>
      <c r="F41" s="3">
        <v>43143</v>
      </c>
      <c r="G41" s="3">
        <v>43873</v>
      </c>
      <c r="H41" s="2" t="s">
        <v>36</v>
      </c>
      <c r="I41" s="2">
        <v>35000</v>
      </c>
      <c r="J41" s="3">
        <v>43174</v>
      </c>
      <c r="K41" s="619">
        <v>2</v>
      </c>
      <c r="L41" s="118">
        <v>9800</v>
      </c>
      <c r="M41" s="501">
        <f t="shared" si="3"/>
        <v>25200</v>
      </c>
      <c r="N41" s="110">
        <f t="shared" si="4"/>
        <v>4900</v>
      </c>
      <c r="O41" s="110">
        <f>N41*24</f>
        <v>117600</v>
      </c>
    </row>
    <row r="42" spans="1:16" ht="30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631"/>
      <c r="L42" s="38"/>
      <c r="M42" s="38"/>
      <c r="N42" s="38"/>
      <c r="O42" s="38"/>
    </row>
    <row r="43" spans="1:16" ht="30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631"/>
      <c r="L43" s="38"/>
      <c r="M43" s="38"/>
      <c r="N43" s="38"/>
      <c r="O43" s="38"/>
    </row>
    <row r="44" spans="1:16" ht="30" customHeight="1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631"/>
      <c r="L44" s="38"/>
      <c r="M44" s="38"/>
      <c r="N44" s="38"/>
      <c r="O44" s="38"/>
    </row>
    <row r="62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0"/>
  <dimension ref="A1:V62"/>
  <sheetViews>
    <sheetView workbookViewId="0">
      <pane ySplit="6" topLeftCell="A22" activePane="bottomLeft" state="frozen"/>
      <selection activeCell="H5" sqref="H5"/>
      <selection pane="bottomLeft" activeCell="A27" sqref="A27:XFD27"/>
    </sheetView>
  </sheetViews>
  <sheetFormatPr defaultColWidth="9.140625" defaultRowHeight="15" x14ac:dyDescent="0.25"/>
  <cols>
    <col min="1" max="1" width="10.28515625" style="604" customWidth="1"/>
    <col min="2" max="2" width="9.42578125" style="604" customWidth="1"/>
    <col min="3" max="3" width="10.28515625" style="604" customWidth="1"/>
    <col min="4" max="4" width="22.28515625" style="363" customWidth="1"/>
    <col min="5" max="5" width="15" style="363" customWidth="1"/>
    <col min="6" max="6" width="10.5703125" style="604" customWidth="1"/>
    <col min="7" max="7" width="10.7109375" style="363" customWidth="1"/>
    <col min="8" max="8" width="12.7109375" style="363" customWidth="1"/>
    <col min="9" max="9" width="17.5703125" style="363" customWidth="1"/>
    <col min="10" max="10" width="10.140625" style="363" customWidth="1"/>
    <col min="11" max="11" width="10.28515625" style="624" customWidth="1"/>
    <col min="12" max="12" width="11.28515625" style="657" customWidth="1"/>
    <col min="13" max="13" width="12.5703125" style="604" customWidth="1"/>
    <col min="14" max="15" width="11.85546875" style="604" customWidth="1"/>
    <col min="16" max="16" width="37.5703125" style="604" customWidth="1"/>
    <col min="17" max="17" width="13.42578125" style="604" customWidth="1"/>
    <col min="18" max="16384" width="9.140625" style="604"/>
  </cols>
  <sheetData>
    <row r="1" spans="1:22" ht="20.100000000000001" customHeight="1" x14ac:dyDescent="0.25">
      <c r="A1" s="604" t="s">
        <v>549</v>
      </c>
    </row>
    <row r="2" spans="1:22" ht="20.100000000000001" customHeight="1" x14ac:dyDescent="0.25">
      <c r="A2" s="882" t="s">
        <v>199</v>
      </c>
      <c r="B2" s="882"/>
      <c r="C2" s="602"/>
    </row>
    <row r="3" spans="1:22" ht="20.100000000000001" customHeight="1" x14ac:dyDescent="0.25">
      <c r="A3" s="883" t="s">
        <v>200</v>
      </c>
      <c r="B3" s="883"/>
      <c r="C3" s="603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649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65" t="s">
        <v>120</v>
      </c>
      <c r="K6" s="608" t="s">
        <v>629</v>
      </c>
      <c r="L6" s="65" t="s">
        <v>122</v>
      </c>
      <c r="M6" s="879"/>
      <c r="N6" s="879"/>
      <c r="O6" s="867"/>
      <c r="V6" s="604" t="s">
        <v>505</v>
      </c>
    </row>
    <row r="7" spans="1:22" ht="30" customHeight="1" x14ac:dyDescent="0.25">
      <c r="A7" s="649" t="s">
        <v>369</v>
      </c>
      <c r="B7" s="650"/>
      <c r="C7" s="650"/>
      <c r="D7" s="79" t="s">
        <v>9</v>
      </c>
      <c r="E7" s="80" t="s">
        <v>453</v>
      </c>
      <c r="F7" s="78">
        <v>41775</v>
      </c>
      <c r="G7" s="78">
        <v>43236</v>
      </c>
      <c r="H7" s="71" t="s">
        <v>4</v>
      </c>
      <c r="I7" s="83">
        <v>519296</v>
      </c>
      <c r="J7" s="78">
        <v>41806</v>
      </c>
      <c r="K7" s="233" t="s">
        <v>494</v>
      </c>
      <c r="L7" s="398">
        <v>618500</v>
      </c>
      <c r="M7" s="398">
        <f t="shared" ref="M7:M31" si="0">I7-L7</f>
        <v>-99204</v>
      </c>
      <c r="N7" s="398">
        <f t="shared" ref="N7:N31" si="1">L7/K7</f>
        <v>13159.574468085106</v>
      </c>
      <c r="O7" s="398">
        <f>N7*48</f>
        <v>631659.57446808508</v>
      </c>
    </row>
    <row r="8" spans="1:22" s="447" customFormat="1" ht="30" customHeight="1" x14ac:dyDescent="0.25">
      <c r="A8" s="235" t="s">
        <v>370</v>
      </c>
      <c r="B8" s="89"/>
      <c r="C8" s="89"/>
      <c r="D8" s="66" t="s">
        <v>35</v>
      </c>
      <c r="E8" s="70" t="s">
        <v>180</v>
      </c>
      <c r="F8" s="32">
        <v>42513</v>
      </c>
      <c r="G8" s="32">
        <v>43243</v>
      </c>
      <c r="H8" s="31" t="s">
        <v>36</v>
      </c>
      <c r="I8" s="33">
        <v>19900</v>
      </c>
      <c r="J8" s="32">
        <v>42544</v>
      </c>
      <c r="K8" s="234" t="s">
        <v>664</v>
      </c>
      <c r="L8" s="610">
        <v>19900</v>
      </c>
      <c r="M8" s="610">
        <f t="shared" si="0"/>
        <v>0</v>
      </c>
      <c r="N8" s="610" t="e">
        <f t="shared" si="1"/>
        <v>#DIV/0!</v>
      </c>
      <c r="O8" s="610" t="e">
        <f>N8*24</f>
        <v>#DIV/0!</v>
      </c>
    </row>
    <row r="9" spans="1:22" ht="30" customHeight="1" x14ac:dyDescent="0.25">
      <c r="A9" s="233" t="s">
        <v>371</v>
      </c>
      <c r="B9" s="78"/>
      <c r="C9" s="78"/>
      <c r="D9" s="79" t="s">
        <v>8</v>
      </c>
      <c r="E9" s="80" t="s">
        <v>102</v>
      </c>
      <c r="F9" s="78">
        <v>41870</v>
      </c>
      <c r="G9" s="78">
        <v>43331</v>
      </c>
      <c r="H9" s="71" t="s">
        <v>4</v>
      </c>
      <c r="I9" s="83">
        <v>248500</v>
      </c>
      <c r="J9" s="78">
        <v>41901</v>
      </c>
      <c r="K9" s="233" t="s">
        <v>397</v>
      </c>
      <c r="L9" s="398">
        <v>313000</v>
      </c>
      <c r="M9" s="398">
        <f t="shared" si="0"/>
        <v>-64500</v>
      </c>
      <c r="N9" s="398">
        <f t="shared" si="1"/>
        <v>7113.636363636364</v>
      </c>
      <c r="O9" s="398">
        <f>N9*48</f>
        <v>341454.54545454547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26" t="s">
        <v>547</v>
      </c>
      <c r="J10" s="3">
        <v>42044</v>
      </c>
      <c r="K10" s="625" t="s">
        <v>85</v>
      </c>
      <c r="L10" s="112">
        <v>27000</v>
      </c>
      <c r="M10" s="501" t="e">
        <f t="shared" si="0"/>
        <v>#VALUE!</v>
      </c>
      <c r="N10" s="110">
        <f t="shared" si="1"/>
        <v>692.30769230769226</v>
      </c>
      <c r="O10" s="110">
        <f>N10*48</f>
        <v>33230.769230769227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26">
        <v>30000</v>
      </c>
      <c r="J11" s="3">
        <v>42044</v>
      </c>
      <c r="K11" s="625" t="s">
        <v>85</v>
      </c>
      <c r="L11" s="112">
        <v>16900</v>
      </c>
      <c r="M11" s="501">
        <f t="shared" si="0"/>
        <v>13100</v>
      </c>
      <c r="N11" s="110">
        <f t="shared" si="1"/>
        <v>433.33333333333331</v>
      </c>
      <c r="O11" s="110">
        <f>N11*48</f>
        <v>20800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517" t="s">
        <v>547</v>
      </c>
      <c r="J12" s="3">
        <v>42044</v>
      </c>
      <c r="K12" s="625" t="s">
        <v>85</v>
      </c>
      <c r="L12" s="112">
        <v>23000</v>
      </c>
      <c r="M12" s="501" t="e">
        <f t="shared" si="0"/>
        <v>#VALUE!</v>
      </c>
      <c r="N12" s="110">
        <f t="shared" si="1"/>
        <v>589.74358974358972</v>
      </c>
      <c r="O12" s="110">
        <f>N12*48</f>
        <v>28307.692307692305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26">
        <v>10708492</v>
      </c>
      <c r="J13" s="25">
        <v>42086</v>
      </c>
      <c r="K13" s="626" t="s">
        <v>69</v>
      </c>
      <c r="L13" s="240"/>
      <c r="M13" s="361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26">
        <v>419996</v>
      </c>
      <c r="J14" s="3">
        <v>42168</v>
      </c>
      <c r="K14" s="625" t="s">
        <v>496</v>
      </c>
      <c r="L14" s="112">
        <v>422300</v>
      </c>
      <c r="M14" s="111">
        <f t="shared" si="0"/>
        <v>-2304</v>
      </c>
      <c r="N14" s="110">
        <f t="shared" si="1"/>
        <v>12065.714285714286</v>
      </c>
      <c r="O14" s="110">
        <f t="shared" ref="O14:O23" si="2">N14*48</f>
        <v>579154.28571428568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26">
        <v>19800</v>
      </c>
      <c r="J15" s="3">
        <v>42181</v>
      </c>
      <c r="K15" s="625" t="s">
        <v>68</v>
      </c>
      <c r="L15" s="112">
        <v>15650</v>
      </c>
      <c r="M15" s="501">
        <f t="shared" si="0"/>
        <v>4150</v>
      </c>
      <c r="N15" s="110">
        <f t="shared" si="1"/>
        <v>474.24242424242425</v>
      </c>
      <c r="O15" s="110">
        <f t="shared" si="2"/>
        <v>22763.636363636364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26">
        <v>282000</v>
      </c>
      <c r="J16" s="3">
        <v>42289</v>
      </c>
      <c r="K16" s="625" t="s">
        <v>404</v>
      </c>
      <c r="L16" s="112">
        <v>187700</v>
      </c>
      <c r="M16" s="501">
        <f t="shared" si="0"/>
        <v>94300</v>
      </c>
      <c r="N16" s="110">
        <f t="shared" si="1"/>
        <v>6054.8387096774195</v>
      </c>
      <c r="O16" s="110">
        <f t="shared" si="2"/>
        <v>290632.25806451612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26">
        <v>53600</v>
      </c>
      <c r="J17" s="3">
        <v>42289</v>
      </c>
      <c r="K17" s="625" t="s">
        <v>404</v>
      </c>
      <c r="L17" s="112">
        <v>47000</v>
      </c>
      <c r="M17" s="501">
        <f t="shared" si="0"/>
        <v>6600</v>
      </c>
      <c r="N17" s="110">
        <f t="shared" si="1"/>
        <v>1516.1290322580646</v>
      </c>
      <c r="O17" s="110">
        <f t="shared" si="2"/>
        <v>72774.193548387106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26">
        <v>1599996</v>
      </c>
      <c r="J18" s="3">
        <v>42289</v>
      </c>
      <c r="K18" s="625" t="s">
        <v>404</v>
      </c>
      <c r="L18" s="112">
        <v>1310000</v>
      </c>
      <c r="M18" s="501">
        <f t="shared" si="0"/>
        <v>289996</v>
      </c>
      <c r="N18" s="110">
        <f t="shared" si="1"/>
        <v>42258.06451612903</v>
      </c>
      <c r="O18" s="110">
        <f t="shared" si="2"/>
        <v>2028387.0967741935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26">
        <v>868400</v>
      </c>
      <c r="J19" s="74">
        <v>42289</v>
      </c>
      <c r="K19" s="625" t="s">
        <v>404</v>
      </c>
      <c r="L19" s="112">
        <v>607000</v>
      </c>
      <c r="M19" s="501">
        <f t="shared" si="0"/>
        <v>261400</v>
      </c>
      <c r="N19" s="110">
        <f t="shared" si="1"/>
        <v>19580.645161290322</v>
      </c>
      <c r="O19" s="110">
        <f t="shared" si="2"/>
        <v>939870.96774193551</v>
      </c>
    </row>
    <row r="20" spans="1:22" ht="30" customHeight="1" x14ac:dyDescent="0.25">
      <c r="A20" s="95"/>
      <c r="B20" s="95"/>
      <c r="C20" s="95"/>
      <c r="D20" s="24" t="s">
        <v>425</v>
      </c>
      <c r="E20" s="24" t="s">
        <v>97</v>
      </c>
      <c r="F20" s="246">
        <v>42817</v>
      </c>
      <c r="G20" s="25">
        <v>43547</v>
      </c>
      <c r="H20" s="24" t="s">
        <v>36</v>
      </c>
      <c r="I20" s="245">
        <v>19900</v>
      </c>
      <c r="J20" s="3">
        <v>42848</v>
      </c>
      <c r="K20" s="619">
        <v>12</v>
      </c>
      <c r="L20" s="123">
        <v>13100</v>
      </c>
      <c r="M20" s="501">
        <f t="shared" si="0"/>
        <v>6800</v>
      </c>
      <c r="N20" s="110">
        <f t="shared" si="1"/>
        <v>1091.6666666666667</v>
      </c>
      <c r="O20" s="110">
        <f>N20*24</f>
        <v>26200</v>
      </c>
    </row>
    <row r="21" spans="1:22" ht="30" customHeight="1" x14ac:dyDescent="0.25">
      <c r="A21" s="237" t="s">
        <v>383</v>
      </c>
      <c r="B21" s="25"/>
      <c r="C21" s="25"/>
      <c r="D21" s="68" t="s">
        <v>185</v>
      </c>
      <c r="E21" s="69" t="s">
        <v>111</v>
      </c>
      <c r="F21" s="25">
        <v>42389</v>
      </c>
      <c r="G21" s="25">
        <v>43850</v>
      </c>
      <c r="H21" s="24" t="s">
        <v>4</v>
      </c>
      <c r="I21" s="26">
        <v>358800</v>
      </c>
      <c r="J21" s="3">
        <v>42420</v>
      </c>
      <c r="K21" s="625" t="s">
        <v>499</v>
      </c>
      <c r="L21" s="123">
        <v>377600</v>
      </c>
      <c r="M21" s="111">
        <f t="shared" si="0"/>
        <v>-18800</v>
      </c>
      <c r="N21" s="110">
        <f t="shared" si="1"/>
        <v>13985.185185185184</v>
      </c>
      <c r="O21" s="110">
        <f t="shared" si="2"/>
        <v>671288.88888888888</v>
      </c>
    </row>
    <row r="22" spans="1:22" ht="30" customHeight="1" x14ac:dyDescent="0.25">
      <c r="A22" s="237" t="s">
        <v>384</v>
      </c>
      <c r="B22" s="24"/>
      <c r="C22" s="24"/>
      <c r="D22" s="68" t="s">
        <v>38</v>
      </c>
      <c r="E22" s="69" t="s">
        <v>112</v>
      </c>
      <c r="F22" s="25">
        <v>42440</v>
      </c>
      <c r="G22" s="25">
        <v>43901</v>
      </c>
      <c r="H22" s="24" t="s">
        <v>4</v>
      </c>
      <c r="I22" s="26">
        <v>67354.070000000007</v>
      </c>
      <c r="J22" s="74">
        <v>42471</v>
      </c>
      <c r="K22" s="625" t="s">
        <v>81</v>
      </c>
      <c r="L22" s="123">
        <v>51400</v>
      </c>
      <c r="M22" s="501">
        <f t="shared" si="0"/>
        <v>15954.070000000007</v>
      </c>
      <c r="N22" s="110">
        <f t="shared" si="1"/>
        <v>2234.782608695652</v>
      </c>
      <c r="O22" s="110">
        <f t="shared" si="2"/>
        <v>107269.5652173913</v>
      </c>
    </row>
    <row r="23" spans="1:22" ht="30" customHeight="1" x14ac:dyDescent="0.25">
      <c r="A23" s="237" t="s">
        <v>385</v>
      </c>
      <c r="B23" s="24"/>
      <c r="C23" s="24"/>
      <c r="D23" s="68" t="s">
        <v>186</v>
      </c>
      <c r="E23" s="69" t="s">
        <v>112</v>
      </c>
      <c r="F23" s="25">
        <v>42440</v>
      </c>
      <c r="G23" s="25">
        <v>43901</v>
      </c>
      <c r="H23" s="24" t="s">
        <v>4</v>
      </c>
      <c r="I23" s="26">
        <v>67114</v>
      </c>
      <c r="J23" s="3">
        <v>42471</v>
      </c>
      <c r="K23" s="625" t="s">
        <v>406</v>
      </c>
      <c r="L23" s="112">
        <v>22800</v>
      </c>
      <c r="M23" s="501">
        <f t="shared" si="0"/>
        <v>44314</v>
      </c>
      <c r="N23" s="110">
        <f t="shared" si="1"/>
        <v>950</v>
      </c>
      <c r="O23" s="110">
        <f t="shared" si="2"/>
        <v>45600</v>
      </c>
      <c r="P23" s="444"/>
      <c r="Q23" s="444"/>
      <c r="R23" s="444"/>
      <c r="S23" s="444"/>
    </row>
    <row r="24" spans="1:22" ht="30" customHeight="1" x14ac:dyDescent="0.25">
      <c r="A24" s="237"/>
      <c r="B24" s="24"/>
      <c r="C24" s="24"/>
      <c r="D24" s="68" t="s">
        <v>39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67352</v>
      </c>
      <c r="J24" s="25">
        <v>42471</v>
      </c>
      <c r="K24" s="237" t="s">
        <v>406</v>
      </c>
      <c r="L24" s="448"/>
      <c r="M24" s="361"/>
      <c r="N24" s="361"/>
      <c r="O24" s="361"/>
      <c r="P24" s="444"/>
      <c r="Q24" s="444"/>
      <c r="R24" s="444"/>
      <c r="S24" s="444"/>
    </row>
    <row r="25" spans="1:22" ht="30" customHeight="1" x14ac:dyDescent="0.25">
      <c r="A25" s="237" t="s">
        <v>386</v>
      </c>
      <c r="B25" s="24"/>
      <c r="C25" s="24"/>
      <c r="D25" s="68" t="s">
        <v>37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115272.71</v>
      </c>
      <c r="J25" s="3">
        <v>42471</v>
      </c>
      <c r="K25" s="625" t="s">
        <v>406</v>
      </c>
      <c r="L25" s="112">
        <v>28200</v>
      </c>
      <c r="M25" s="501">
        <f t="shared" si="0"/>
        <v>87072.71</v>
      </c>
      <c r="N25" s="110">
        <f t="shared" si="1"/>
        <v>1175</v>
      </c>
      <c r="O25" s="110">
        <f>N25*48</f>
        <v>56400</v>
      </c>
      <c r="P25" s="444"/>
      <c r="Q25" s="444"/>
      <c r="R25" s="444"/>
      <c r="S25" s="444"/>
    </row>
    <row r="26" spans="1:22" ht="30" customHeight="1" x14ac:dyDescent="0.25">
      <c r="A26" s="237" t="s">
        <v>387</v>
      </c>
      <c r="B26" s="24"/>
      <c r="C26" s="24"/>
      <c r="D26" s="68" t="s">
        <v>40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67140</v>
      </c>
      <c r="J26" s="3">
        <v>42471</v>
      </c>
      <c r="K26" s="625" t="s">
        <v>406</v>
      </c>
      <c r="L26" s="112">
        <v>2100</v>
      </c>
      <c r="M26" s="501">
        <f t="shared" si="0"/>
        <v>65040</v>
      </c>
      <c r="N26" s="110">
        <f t="shared" si="1"/>
        <v>87.5</v>
      </c>
      <c r="O26" s="110">
        <f>N26*48</f>
        <v>4200</v>
      </c>
      <c r="P26" s="444"/>
      <c r="Q26" s="444"/>
      <c r="R26" s="444"/>
      <c r="S26" s="444"/>
      <c r="T26" s="76"/>
      <c r="U26" s="77"/>
      <c r="V26" s="77"/>
    </row>
    <row r="27" spans="1:22" ht="30" customHeight="1" x14ac:dyDescent="0.25">
      <c r="A27" s="237" t="s">
        <v>388</v>
      </c>
      <c r="B27" s="25"/>
      <c r="C27" s="25"/>
      <c r="D27" s="68" t="s">
        <v>24</v>
      </c>
      <c r="E27" s="69" t="s">
        <v>177</v>
      </c>
      <c r="F27" s="25">
        <v>42545</v>
      </c>
      <c r="G27" s="25">
        <v>44006</v>
      </c>
      <c r="H27" s="24" t="s">
        <v>4</v>
      </c>
      <c r="I27" s="26">
        <v>30000000</v>
      </c>
      <c r="J27" s="3">
        <v>42575</v>
      </c>
      <c r="K27" s="625" t="s">
        <v>66</v>
      </c>
      <c r="L27" s="115">
        <v>9730000</v>
      </c>
      <c r="M27" s="501">
        <f t="shared" si="0"/>
        <v>20270000</v>
      </c>
      <c r="N27" s="110">
        <f t="shared" si="1"/>
        <v>463333.33333333331</v>
      </c>
      <c r="O27" s="110">
        <f>N27*48</f>
        <v>22240000</v>
      </c>
      <c r="P27" s="669" t="s">
        <v>738</v>
      </c>
      <c r="Q27" s="444"/>
      <c r="R27" s="444"/>
      <c r="S27" s="444"/>
    </row>
    <row r="28" spans="1:22" ht="30" customHeight="1" x14ac:dyDescent="0.25">
      <c r="A28" s="237" t="s">
        <v>384</v>
      </c>
      <c r="B28" s="25"/>
      <c r="C28" s="25"/>
      <c r="D28" s="68" t="s">
        <v>30</v>
      </c>
      <c r="E28" s="69" t="s">
        <v>181</v>
      </c>
      <c r="F28" s="25">
        <v>42664</v>
      </c>
      <c r="G28" s="25">
        <v>44125</v>
      </c>
      <c r="H28" s="24" t="s">
        <v>4</v>
      </c>
      <c r="I28" s="26">
        <v>91949</v>
      </c>
      <c r="J28" s="74">
        <v>42695</v>
      </c>
      <c r="K28" s="625" t="s">
        <v>500</v>
      </c>
      <c r="L28" s="123">
        <v>42000</v>
      </c>
      <c r="M28" s="501">
        <f t="shared" si="0"/>
        <v>49949</v>
      </c>
      <c r="N28" s="110">
        <f t="shared" si="1"/>
        <v>2210.5263157894738</v>
      </c>
      <c r="O28" s="110">
        <f>N28*48</f>
        <v>106105.26315789475</v>
      </c>
      <c r="P28" s="444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26" t="s">
        <v>61</v>
      </c>
      <c r="J29" s="25">
        <v>41913</v>
      </c>
      <c r="K29" s="237" t="s">
        <v>398</v>
      </c>
      <c r="L29" s="361"/>
      <c r="M29" s="361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83">
        <v>157000</v>
      </c>
      <c r="J30" s="78">
        <v>42826</v>
      </c>
      <c r="K30" s="71">
        <v>13</v>
      </c>
      <c r="L30" s="398">
        <v>208000</v>
      </c>
      <c r="M30" s="398">
        <f t="shared" si="0"/>
        <v>-51000</v>
      </c>
      <c r="N30" s="398">
        <f t="shared" si="1"/>
        <v>16000</v>
      </c>
      <c r="O30" s="398">
        <f>N30*10</f>
        <v>160000</v>
      </c>
      <c r="P30" s="648" t="s">
        <v>657</v>
      </c>
      <c r="Q30" s="648"/>
      <c r="R30" s="648"/>
      <c r="S30" s="648"/>
      <c r="T30" s="648"/>
      <c r="U30" s="648"/>
    </row>
    <row r="31" spans="1:22" ht="30" customHeight="1" x14ac:dyDescent="0.25">
      <c r="A31" s="2">
        <v>100406</v>
      </c>
      <c r="B31" s="1"/>
      <c r="C31" s="1"/>
      <c r="D31" s="2" t="s">
        <v>577</v>
      </c>
      <c r="E31" s="2" t="s">
        <v>578</v>
      </c>
      <c r="F31" s="3">
        <v>42804</v>
      </c>
      <c r="G31" s="3">
        <v>43169</v>
      </c>
      <c r="H31" s="2" t="s">
        <v>32</v>
      </c>
      <c r="I31" s="15">
        <v>99000</v>
      </c>
      <c r="J31" s="3">
        <v>42835</v>
      </c>
      <c r="K31" s="619">
        <v>13</v>
      </c>
      <c r="L31" s="138">
        <v>85300</v>
      </c>
      <c r="M31" s="501">
        <f t="shared" si="0"/>
        <v>13700</v>
      </c>
      <c r="N31" s="110">
        <f t="shared" si="1"/>
        <v>6561.5384615384619</v>
      </c>
      <c r="O31" s="110">
        <f>N31*12</f>
        <v>78738.461538461546</v>
      </c>
    </row>
    <row r="32" spans="1:22" ht="30" customHeight="1" x14ac:dyDescent="0.25">
      <c r="A32" s="237">
        <v>118099</v>
      </c>
      <c r="B32" s="25"/>
      <c r="C32" s="25"/>
      <c r="D32" s="68" t="s">
        <v>516</v>
      </c>
      <c r="E32" s="68" t="s">
        <v>523</v>
      </c>
      <c r="F32" s="25">
        <v>42865</v>
      </c>
      <c r="G32" s="25">
        <v>43247</v>
      </c>
      <c r="H32" s="24" t="s">
        <v>32</v>
      </c>
      <c r="I32" s="26">
        <v>19592</v>
      </c>
      <c r="J32" s="25">
        <v>42896</v>
      </c>
      <c r="K32" s="24"/>
      <c r="L32" s="511">
        <v>19592</v>
      </c>
      <c r="M32" s="361"/>
      <c r="N32" s="361"/>
      <c r="O32" s="361"/>
    </row>
    <row r="33" spans="1:16" ht="30" customHeight="1" x14ac:dyDescent="0.25">
      <c r="A33" s="2">
        <v>118715</v>
      </c>
      <c r="B33" s="1"/>
      <c r="C33" s="1"/>
      <c r="D33" s="2" t="s">
        <v>188</v>
      </c>
      <c r="E33" s="2" t="s">
        <v>562</v>
      </c>
      <c r="F33" s="3">
        <v>42878</v>
      </c>
      <c r="G33" s="3">
        <v>43243</v>
      </c>
      <c r="H33" s="2" t="s">
        <v>32</v>
      </c>
      <c r="I33" s="550">
        <v>64195</v>
      </c>
      <c r="J33" s="3">
        <v>42909</v>
      </c>
      <c r="K33" s="619">
        <v>10</v>
      </c>
      <c r="L33" s="410">
        <v>48200</v>
      </c>
      <c r="M33" s="501">
        <f>I33-L33</f>
        <v>15995</v>
      </c>
      <c r="N33" s="110">
        <f>L33/K33</f>
        <v>4820</v>
      </c>
      <c r="O33" s="110">
        <f>N33*12</f>
        <v>57840</v>
      </c>
    </row>
    <row r="34" spans="1:16" ht="30" x14ac:dyDescent="0.25">
      <c r="A34" s="2">
        <v>105924</v>
      </c>
      <c r="B34" s="1"/>
      <c r="C34" s="1"/>
      <c r="D34" s="266" t="s">
        <v>576</v>
      </c>
      <c r="E34" s="266" t="s">
        <v>579</v>
      </c>
      <c r="F34" s="3">
        <v>42936</v>
      </c>
      <c r="G34" s="3">
        <v>43301</v>
      </c>
      <c r="H34" s="2" t="s">
        <v>32</v>
      </c>
      <c r="I34" s="550">
        <v>40500</v>
      </c>
      <c r="J34" s="3">
        <v>42967</v>
      </c>
      <c r="K34" s="619">
        <v>9</v>
      </c>
      <c r="L34" s="118">
        <v>54000</v>
      </c>
      <c r="M34" s="111">
        <f t="shared" ref="M34:M44" si="3">I34-L34</f>
        <v>-13500</v>
      </c>
      <c r="N34" s="110">
        <f t="shared" ref="N34:N45" si="4">L34/K34</f>
        <v>6000</v>
      </c>
      <c r="O34" s="110">
        <f>N34*12</f>
        <v>72000</v>
      </c>
    </row>
    <row r="35" spans="1:16" s="777" customFormat="1" ht="30" x14ac:dyDescent="0.25">
      <c r="A35" s="774">
        <v>104554</v>
      </c>
      <c r="B35" s="775"/>
      <c r="C35" s="775"/>
      <c r="D35" s="776" t="s">
        <v>24</v>
      </c>
      <c r="E35" s="776" t="s">
        <v>731</v>
      </c>
      <c r="F35" s="554">
        <v>42738</v>
      </c>
      <c r="G35" s="554">
        <v>44199</v>
      </c>
      <c r="H35" s="774" t="s">
        <v>4</v>
      </c>
      <c r="I35" s="550">
        <v>576000</v>
      </c>
      <c r="J35" s="554">
        <v>42769</v>
      </c>
      <c r="K35" s="619">
        <v>16</v>
      </c>
      <c r="L35" s="775">
        <v>105600</v>
      </c>
      <c r="M35" s="501">
        <f t="shared" si="3"/>
        <v>470400</v>
      </c>
      <c r="N35" s="110">
        <f t="shared" si="4"/>
        <v>6600</v>
      </c>
      <c r="O35" s="110">
        <f>N35*48</f>
        <v>316800</v>
      </c>
      <c r="P35" s="777" t="s">
        <v>732</v>
      </c>
    </row>
    <row r="36" spans="1:16" ht="30" customHeight="1" x14ac:dyDescent="0.25">
      <c r="A36" s="2">
        <v>124338</v>
      </c>
      <c r="B36" s="1"/>
      <c r="C36" s="1"/>
      <c r="D36" s="553" t="s">
        <v>582</v>
      </c>
      <c r="E36" s="266" t="s">
        <v>583</v>
      </c>
      <c r="F36" s="3">
        <v>42989</v>
      </c>
      <c r="G36" s="3">
        <v>44450</v>
      </c>
      <c r="H36" s="2" t="s">
        <v>4</v>
      </c>
      <c r="I36" s="550">
        <v>48800</v>
      </c>
      <c r="J36" s="3">
        <v>43019</v>
      </c>
      <c r="K36" s="619">
        <v>6</v>
      </c>
      <c r="L36" s="118">
        <v>22200</v>
      </c>
      <c r="M36" s="501">
        <f t="shared" si="3"/>
        <v>26600</v>
      </c>
      <c r="N36" s="110">
        <f t="shared" si="4"/>
        <v>3700</v>
      </c>
      <c r="O36" s="110">
        <f>N36*48</f>
        <v>177600</v>
      </c>
    </row>
    <row r="37" spans="1:16" ht="30" customHeight="1" x14ac:dyDescent="0.25">
      <c r="A37" s="2">
        <v>124338</v>
      </c>
      <c r="B37" s="1"/>
      <c r="C37" s="1"/>
      <c r="D37" s="553" t="s">
        <v>582</v>
      </c>
      <c r="E37" s="266" t="s">
        <v>584</v>
      </c>
      <c r="F37" s="554">
        <v>42998</v>
      </c>
      <c r="G37" s="3">
        <v>44459</v>
      </c>
      <c r="H37" s="2" t="s">
        <v>4</v>
      </c>
      <c r="I37" s="550">
        <v>49300</v>
      </c>
      <c r="J37" s="3">
        <v>43028</v>
      </c>
      <c r="K37" s="619">
        <v>6</v>
      </c>
      <c r="L37" s="118">
        <v>16300</v>
      </c>
      <c r="M37" s="501">
        <f t="shared" si="3"/>
        <v>33000</v>
      </c>
      <c r="N37" s="110">
        <f t="shared" si="4"/>
        <v>2716.6666666666665</v>
      </c>
      <c r="O37" s="110">
        <f>N37*48</f>
        <v>130400</v>
      </c>
    </row>
    <row r="38" spans="1:16" ht="30" customHeight="1" x14ac:dyDescent="0.25">
      <c r="A38" s="2">
        <v>115483</v>
      </c>
      <c r="B38" s="1"/>
      <c r="C38" s="1"/>
      <c r="D38" s="2" t="s">
        <v>580</v>
      </c>
      <c r="E38" s="2" t="s">
        <v>601</v>
      </c>
      <c r="F38" s="407">
        <v>43096</v>
      </c>
      <c r="G38" s="3">
        <v>44557</v>
      </c>
      <c r="H38" s="2" t="s">
        <v>4</v>
      </c>
      <c r="I38" s="550">
        <v>1500000</v>
      </c>
      <c r="J38" s="407">
        <v>43127</v>
      </c>
      <c r="K38" s="619">
        <v>5</v>
      </c>
      <c r="L38" s="118">
        <v>198700</v>
      </c>
      <c r="M38" s="501">
        <f t="shared" si="3"/>
        <v>1301300</v>
      </c>
      <c r="N38" s="110">
        <f t="shared" si="4"/>
        <v>39740</v>
      </c>
      <c r="O38" s="110">
        <f>N38*48</f>
        <v>1907520</v>
      </c>
    </row>
    <row r="39" spans="1:16" ht="30" customHeight="1" x14ac:dyDescent="0.25">
      <c r="A39" s="2">
        <v>125973</v>
      </c>
      <c r="B39" s="2"/>
      <c r="C39" s="2"/>
      <c r="D39" s="2" t="s">
        <v>27</v>
      </c>
      <c r="E39" s="266" t="s">
        <v>437</v>
      </c>
      <c r="F39" s="407">
        <v>43096</v>
      </c>
      <c r="G39" s="3">
        <v>44557</v>
      </c>
      <c r="H39" s="2" t="s">
        <v>4</v>
      </c>
      <c r="I39" s="550">
        <v>350000</v>
      </c>
      <c r="J39" s="407">
        <v>43128</v>
      </c>
      <c r="K39" s="619">
        <v>5</v>
      </c>
      <c r="L39" s="118">
        <v>34900</v>
      </c>
      <c r="M39" s="501">
        <f t="shared" si="3"/>
        <v>315100</v>
      </c>
      <c r="N39" s="110">
        <f t="shared" si="4"/>
        <v>6980</v>
      </c>
      <c r="O39" s="110">
        <f>N39*48</f>
        <v>335040</v>
      </c>
    </row>
    <row r="40" spans="1:16" ht="30" customHeight="1" x14ac:dyDescent="0.25">
      <c r="A40" s="2">
        <v>106225</v>
      </c>
      <c r="B40" s="2"/>
      <c r="C40" s="2"/>
      <c r="D40" s="2" t="s">
        <v>626</v>
      </c>
      <c r="E40" s="266" t="s">
        <v>627</v>
      </c>
      <c r="F40" s="3">
        <v>43143</v>
      </c>
      <c r="G40" s="3">
        <v>43873</v>
      </c>
      <c r="H40" s="2" t="s">
        <v>628</v>
      </c>
      <c r="I40" s="2">
        <v>6390000</v>
      </c>
      <c r="J40" s="3">
        <v>43171</v>
      </c>
      <c r="K40" s="619">
        <v>3</v>
      </c>
      <c r="L40" s="118">
        <v>217210</v>
      </c>
      <c r="M40" s="501">
        <f t="shared" si="3"/>
        <v>6172790</v>
      </c>
      <c r="N40" s="110">
        <f t="shared" si="4"/>
        <v>72403.333333333328</v>
      </c>
      <c r="O40" s="110">
        <f>N40*49</f>
        <v>3547763.333333333</v>
      </c>
    </row>
    <row r="41" spans="1:16" ht="30" customHeight="1" x14ac:dyDescent="0.25">
      <c r="A41" s="2">
        <v>105924</v>
      </c>
      <c r="B41" s="2"/>
      <c r="C41" s="2"/>
      <c r="D41" s="2" t="s">
        <v>333</v>
      </c>
      <c r="E41" s="266" t="s">
        <v>579</v>
      </c>
      <c r="F41" s="3">
        <v>43143</v>
      </c>
      <c r="G41" s="3">
        <v>43873</v>
      </c>
      <c r="H41" s="2" t="s">
        <v>36</v>
      </c>
      <c r="I41" s="2">
        <v>35000</v>
      </c>
      <c r="J41" s="3">
        <v>43174</v>
      </c>
      <c r="K41" s="619">
        <v>3</v>
      </c>
      <c r="L41" s="118">
        <v>9800</v>
      </c>
      <c r="M41" s="501">
        <f t="shared" si="3"/>
        <v>25200</v>
      </c>
      <c r="N41" s="110">
        <f t="shared" si="4"/>
        <v>3266.6666666666665</v>
      </c>
      <c r="O41" s="110">
        <f>N41*24</f>
        <v>78400</v>
      </c>
    </row>
    <row r="42" spans="1:16" ht="30" customHeight="1" x14ac:dyDescent="0.25">
      <c r="A42" s="64" t="s">
        <v>365</v>
      </c>
      <c r="B42" s="1"/>
      <c r="C42" s="1"/>
      <c r="D42" s="2" t="s">
        <v>630</v>
      </c>
      <c r="E42" s="2" t="s">
        <v>632</v>
      </c>
      <c r="F42" s="407">
        <v>43179</v>
      </c>
      <c r="G42" s="3">
        <v>43544</v>
      </c>
      <c r="H42" s="2" t="s">
        <v>32</v>
      </c>
      <c r="I42" s="2">
        <v>69400</v>
      </c>
      <c r="J42" s="3">
        <v>43210</v>
      </c>
      <c r="K42" s="619">
        <v>2</v>
      </c>
      <c r="L42" s="118">
        <v>30250</v>
      </c>
      <c r="M42" s="501">
        <f t="shared" si="3"/>
        <v>39150</v>
      </c>
      <c r="N42" s="110">
        <f t="shared" si="4"/>
        <v>15125</v>
      </c>
      <c r="O42" s="110">
        <f>N42*12</f>
        <v>181500</v>
      </c>
    </row>
    <row r="43" spans="1:16" ht="30" customHeight="1" x14ac:dyDescent="0.25">
      <c r="A43" s="2">
        <v>112799</v>
      </c>
      <c r="B43" s="1"/>
      <c r="C43" s="1"/>
      <c r="D43" s="2" t="s">
        <v>631</v>
      </c>
      <c r="E43" s="266" t="s">
        <v>633</v>
      </c>
      <c r="F43" s="407">
        <v>43186</v>
      </c>
      <c r="G43" s="3">
        <v>43551</v>
      </c>
      <c r="H43" s="2" t="s">
        <v>32</v>
      </c>
      <c r="I43" s="2">
        <v>72300</v>
      </c>
      <c r="J43" s="3">
        <v>43217</v>
      </c>
      <c r="K43" s="619">
        <v>2</v>
      </c>
      <c r="L43" s="118">
        <v>0</v>
      </c>
      <c r="M43" s="501">
        <f t="shared" si="3"/>
        <v>72300</v>
      </c>
      <c r="N43" s="110">
        <f t="shared" si="4"/>
        <v>0</v>
      </c>
      <c r="O43" s="110">
        <f>N43*12</f>
        <v>0</v>
      </c>
    </row>
    <row r="44" spans="1:16" ht="30" customHeight="1" x14ac:dyDescent="0.25">
      <c r="A44" s="2">
        <v>124764</v>
      </c>
      <c r="B44" s="1"/>
      <c r="C44" s="1"/>
      <c r="D44" s="2" t="s">
        <v>634</v>
      </c>
      <c r="E44" s="266" t="s">
        <v>635</v>
      </c>
      <c r="F44" s="407">
        <v>43188</v>
      </c>
      <c r="G44" s="3">
        <v>43552</v>
      </c>
      <c r="H44" s="2" t="s">
        <v>32</v>
      </c>
      <c r="I44" s="2">
        <v>50000</v>
      </c>
      <c r="J44" s="3">
        <v>43219</v>
      </c>
      <c r="K44" s="619">
        <v>2</v>
      </c>
      <c r="L44" s="118">
        <v>2620</v>
      </c>
      <c r="M44" s="501">
        <f t="shared" si="3"/>
        <v>47380</v>
      </c>
      <c r="N44" s="110">
        <f t="shared" si="4"/>
        <v>1310</v>
      </c>
      <c r="O44" s="110">
        <f>N44*12</f>
        <v>15720</v>
      </c>
    </row>
    <row r="45" spans="1:16" ht="30" customHeight="1" x14ac:dyDescent="0.25">
      <c r="A45" s="2">
        <v>124338</v>
      </c>
      <c r="B45" s="1"/>
      <c r="C45" s="1"/>
      <c r="D45" s="2" t="s">
        <v>582</v>
      </c>
      <c r="E45" s="266" t="s">
        <v>636</v>
      </c>
      <c r="F45" s="407">
        <v>43188</v>
      </c>
      <c r="G45" s="3">
        <v>43552</v>
      </c>
      <c r="H45" s="2" t="s">
        <v>32</v>
      </c>
      <c r="I45" s="2">
        <v>59700</v>
      </c>
      <c r="J45" s="3">
        <v>43219</v>
      </c>
      <c r="K45" s="619">
        <v>2</v>
      </c>
      <c r="L45" s="118">
        <v>75</v>
      </c>
      <c r="M45" s="501">
        <v>59700</v>
      </c>
      <c r="N45" s="110">
        <f t="shared" si="4"/>
        <v>37.5</v>
      </c>
      <c r="O45" s="110">
        <f>N45*12</f>
        <v>450</v>
      </c>
    </row>
    <row r="62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1"/>
  <dimension ref="A1:V62"/>
  <sheetViews>
    <sheetView workbookViewId="0">
      <pane ySplit="6" topLeftCell="A22" activePane="bottomLeft" state="frozen"/>
      <selection activeCell="H5" sqref="H5"/>
      <selection pane="bottomLeft" activeCell="A27" sqref="A27:XFD27"/>
    </sheetView>
  </sheetViews>
  <sheetFormatPr defaultColWidth="9.140625" defaultRowHeight="15" x14ac:dyDescent="0.25"/>
  <cols>
    <col min="1" max="1" width="10.28515625" style="604" customWidth="1"/>
    <col min="2" max="2" width="9.42578125" style="604" customWidth="1"/>
    <col min="3" max="3" width="10.28515625" style="604" customWidth="1"/>
    <col min="4" max="4" width="22.28515625" style="604" customWidth="1"/>
    <col min="5" max="5" width="15" style="604" customWidth="1"/>
    <col min="6" max="6" width="10.5703125" style="604" customWidth="1"/>
    <col min="7" max="7" width="10.7109375" style="604" customWidth="1"/>
    <col min="8" max="8" width="12.7109375" style="604" customWidth="1"/>
    <col min="9" max="9" width="17.5703125" style="604" customWidth="1"/>
    <col min="10" max="10" width="10.140625" style="604" customWidth="1"/>
    <col min="11" max="11" width="10.28515625" style="624" customWidth="1"/>
    <col min="12" max="12" width="11.28515625" style="604" customWidth="1"/>
    <col min="13" max="13" width="12.5703125" style="627" customWidth="1"/>
    <col min="14" max="15" width="11.85546875" style="604" customWidth="1"/>
    <col min="16" max="16" width="33.42578125" style="604" customWidth="1"/>
    <col min="17" max="17" width="13.42578125" style="604" customWidth="1"/>
    <col min="18" max="16384" width="9.140625" style="604"/>
  </cols>
  <sheetData>
    <row r="1" spans="1:22" ht="20.100000000000001" customHeight="1" x14ac:dyDescent="0.25">
      <c r="A1" s="604" t="s">
        <v>549</v>
      </c>
    </row>
    <row r="2" spans="1:22" ht="20.100000000000001" customHeight="1" x14ac:dyDescent="0.25">
      <c r="A2" s="882" t="s">
        <v>199</v>
      </c>
      <c r="B2" s="882"/>
      <c r="C2" s="602"/>
    </row>
    <row r="3" spans="1:22" ht="20.100000000000001" customHeight="1" x14ac:dyDescent="0.25">
      <c r="A3" s="883" t="s">
        <v>200</v>
      </c>
      <c r="B3" s="883"/>
      <c r="C3" s="603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87" t="s">
        <v>19</v>
      </c>
      <c r="N5" s="868" t="s">
        <v>650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65" t="s">
        <v>120</v>
      </c>
      <c r="K6" s="608" t="s">
        <v>642</v>
      </c>
      <c r="L6" s="65" t="s">
        <v>122</v>
      </c>
      <c r="M6" s="888"/>
      <c r="N6" s="879"/>
      <c r="O6" s="867"/>
      <c r="V6" s="604" t="s">
        <v>505</v>
      </c>
    </row>
    <row r="7" spans="1:22" ht="30" customHeight="1" x14ac:dyDescent="0.25">
      <c r="A7" s="649" t="s">
        <v>369</v>
      </c>
      <c r="B7" s="650"/>
      <c r="C7" s="650"/>
      <c r="D7" s="79" t="s">
        <v>9</v>
      </c>
      <c r="E7" s="80" t="s">
        <v>453</v>
      </c>
      <c r="F7" s="78">
        <v>41775</v>
      </c>
      <c r="G7" s="78">
        <v>43236</v>
      </c>
      <c r="H7" s="71" t="s">
        <v>4</v>
      </c>
      <c r="I7" s="83">
        <v>519296</v>
      </c>
      <c r="J7" s="78">
        <v>41806</v>
      </c>
      <c r="K7" s="233" t="s">
        <v>494</v>
      </c>
      <c r="L7" s="398">
        <v>622500</v>
      </c>
      <c r="M7" s="398">
        <f t="shared" ref="M7:M31" si="0">I7-L7</f>
        <v>-103204</v>
      </c>
      <c r="N7" s="398">
        <f t="shared" ref="N7:N31" si="1">L7/K7</f>
        <v>13244.680851063829</v>
      </c>
      <c r="O7" s="398">
        <f>N7*48</f>
        <v>635744.68085106381</v>
      </c>
    </row>
    <row r="8" spans="1:22" s="447" customFormat="1" ht="30" customHeight="1" x14ac:dyDescent="0.25">
      <c r="A8" s="235" t="s">
        <v>370</v>
      </c>
      <c r="B8" s="89"/>
      <c r="C8" s="89"/>
      <c r="D8" s="66" t="s">
        <v>35</v>
      </c>
      <c r="E8" s="70" t="s">
        <v>180</v>
      </c>
      <c r="F8" s="32">
        <v>42513</v>
      </c>
      <c r="G8" s="32">
        <v>43243</v>
      </c>
      <c r="H8" s="31" t="s">
        <v>36</v>
      </c>
      <c r="I8" s="33">
        <v>19900</v>
      </c>
      <c r="J8" s="32">
        <v>42544</v>
      </c>
      <c r="K8" s="234" t="s">
        <v>664</v>
      </c>
      <c r="L8" s="610">
        <v>19900</v>
      </c>
      <c r="M8" s="610">
        <f t="shared" si="0"/>
        <v>0</v>
      </c>
      <c r="N8" s="610" t="e">
        <f t="shared" si="1"/>
        <v>#DIV/0!</v>
      </c>
      <c r="O8" s="610" t="e">
        <f>N8*24</f>
        <v>#DIV/0!</v>
      </c>
    </row>
    <row r="9" spans="1:22" ht="30" customHeight="1" x14ac:dyDescent="0.25">
      <c r="A9" s="233" t="s">
        <v>371</v>
      </c>
      <c r="B9" s="78"/>
      <c r="C9" s="78"/>
      <c r="D9" s="79" t="s">
        <v>8</v>
      </c>
      <c r="E9" s="80" t="s">
        <v>102</v>
      </c>
      <c r="F9" s="78">
        <v>41870</v>
      </c>
      <c r="G9" s="78">
        <v>43331</v>
      </c>
      <c r="H9" s="71" t="s">
        <v>4</v>
      </c>
      <c r="I9" s="83">
        <v>248500</v>
      </c>
      <c r="J9" s="78">
        <v>41901</v>
      </c>
      <c r="K9" s="233" t="s">
        <v>397</v>
      </c>
      <c r="L9" s="398">
        <v>313700</v>
      </c>
      <c r="M9" s="398">
        <f t="shared" si="0"/>
        <v>-65200</v>
      </c>
      <c r="N9" s="398">
        <f t="shared" si="1"/>
        <v>7129.545454545455</v>
      </c>
      <c r="O9" s="398">
        <f>N9*48</f>
        <v>342218.18181818182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26" t="s">
        <v>547</v>
      </c>
      <c r="J10" s="3">
        <v>42044</v>
      </c>
      <c r="K10" s="625" t="s">
        <v>85</v>
      </c>
      <c r="L10" s="112">
        <v>27000</v>
      </c>
      <c r="M10" s="501" t="e">
        <f t="shared" si="0"/>
        <v>#VALUE!</v>
      </c>
      <c r="N10" s="110">
        <f t="shared" si="1"/>
        <v>692.30769230769226</v>
      </c>
      <c r="O10" s="110">
        <f>N10*48</f>
        <v>33230.769230769227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26">
        <v>30000</v>
      </c>
      <c r="J11" s="3">
        <v>42044</v>
      </c>
      <c r="K11" s="625" t="s">
        <v>85</v>
      </c>
      <c r="L11" s="112">
        <v>17000</v>
      </c>
      <c r="M11" s="501">
        <f t="shared" si="0"/>
        <v>13000</v>
      </c>
      <c r="N11" s="110">
        <f t="shared" si="1"/>
        <v>435.89743589743591</v>
      </c>
      <c r="O11" s="110">
        <f>N11*48</f>
        <v>20923.076923076922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517" t="s">
        <v>547</v>
      </c>
      <c r="J12" s="3">
        <v>42044</v>
      </c>
      <c r="K12" s="625" t="s">
        <v>85</v>
      </c>
      <c r="L12" s="112">
        <v>23700</v>
      </c>
      <c r="M12" s="501">
        <v>23700</v>
      </c>
      <c r="N12" s="110">
        <f t="shared" si="1"/>
        <v>607.69230769230774</v>
      </c>
      <c r="O12" s="110">
        <f>N12*48</f>
        <v>29169.230769230773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26">
        <v>10708492</v>
      </c>
      <c r="J13" s="25">
        <v>42086</v>
      </c>
      <c r="K13" s="626" t="s">
        <v>69</v>
      </c>
      <c r="L13" s="240"/>
      <c r="M13" s="622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26">
        <v>419996</v>
      </c>
      <c r="J14" s="3">
        <v>42168</v>
      </c>
      <c r="K14" s="625" t="s">
        <v>496</v>
      </c>
      <c r="L14" s="112">
        <v>423300</v>
      </c>
      <c r="M14" s="111">
        <f t="shared" si="0"/>
        <v>-3304</v>
      </c>
      <c r="N14" s="110">
        <f t="shared" si="1"/>
        <v>12094.285714285714</v>
      </c>
      <c r="O14" s="110">
        <f t="shared" ref="O14:O23" si="2">N14*48</f>
        <v>580525.71428571432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26">
        <v>19800</v>
      </c>
      <c r="J15" s="3">
        <v>42181</v>
      </c>
      <c r="K15" s="625" t="s">
        <v>68</v>
      </c>
      <c r="L15" s="112">
        <v>16000</v>
      </c>
      <c r="M15" s="501">
        <f t="shared" si="0"/>
        <v>3800</v>
      </c>
      <c r="N15" s="110">
        <f t="shared" si="1"/>
        <v>484.84848484848487</v>
      </c>
      <c r="O15" s="110">
        <f t="shared" si="2"/>
        <v>23272.727272727272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94">
        <v>282000</v>
      </c>
      <c r="J16" s="3">
        <v>42289</v>
      </c>
      <c r="K16" s="625" t="s">
        <v>404</v>
      </c>
      <c r="L16" s="112">
        <v>187700</v>
      </c>
      <c r="M16" s="501">
        <f t="shared" si="0"/>
        <v>94300</v>
      </c>
      <c r="N16" s="110">
        <f t="shared" si="1"/>
        <v>6054.8387096774195</v>
      </c>
      <c r="O16" s="110">
        <f t="shared" si="2"/>
        <v>290632.25806451612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26">
        <v>53600</v>
      </c>
      <c r="J17" s="3">
        <v>42289</v>
      </c>
      <c r="K17" s="625" t="s">
        <v>404</v>
      </c>
      <c r="L17" s="112">
        <v>47000</v>
      </c>
      <c r="M17" s="501">
        <f t="shared" si="0"/>
        <v>6600</v>
      </c>
      <c r="N17" s="110">
        <f t="shared" si="1"/>
        <v>1516.1290322580646</v>
      </c>
      <c r="O17" s="110">
        <f t="shared" si="2"/>
        <v>72774.193548387106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26">
        <v>1599996</v>
      </c>
      <c r="J18" s="3">
        <v>42289</v>
      </c>
      <c r="K18" s="625" t="s">
        <v>404</v>
      </c>
      <c r="L18" s="112">
        <v>1355000</v>
      </c>
      <c r="M18" s="501">
        <f t="shared" si="0"/>
        <v>244996</v>
      </c>
      <c r="N18" s="110">
        <f t="shared" si="1"/>
        <v>43709.677419354841</v>
      </c>
      <c r="O18" s="110">
        <f t="shared" si="2"/>
        <v>2098064.5161290322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26">
        <v>868400</v>
      </c>
      <c r="J19" s="74">
        <v>42289</v>
      </c>
      <c r="K19" s="625" t="s">
        <v>404</v>
      </c>
      <c r="L19" s="112">
        <v>617000</v>
      </c>
      <c r="M19" s="501">
        <f t="shared" si="0"/>
        <v>251400</v>
      </c>
      <c r="N19" s="110">
        <f t="shared" si="1"/>
        <v>19903.225806451614</v>
      </c>
      <c r="O19" s="110">
        <f t="shared" si="2"/>
        <v>955354.83870967745</v>
      </c>
    </row>
    <row r="20" spans="1:22" ht="30" customHeight="1" x14ac:dyDescent="0.25">
      <c r="A20" s="95"/>
      <c r="B20" s="95"/>
      <c r="C20" s="95"/>
      <c r="D20" s="24" t="s">
        <v>425</v>
      </c>
      <c r="E20" s="95" t="s">
        <v>97</v>
      </c>
      <c r="F20" s="246">
        <v>42817</v>
      </c>
      <c r="G20" s="246">
        <v>43547</v>
      </c>
      <c r="H20" s="24" t="s">
        <v>36</v>
      </c>
      <c r="I20" s="245">
        <v>19900</v>
      </c>
      <c r="J20" s="3">
        <v>42848</v>
      </c>
      <c r="K20" s="619">
        <v>12</v>
      </c>
      <c r="L20" s="123">
        <v>16040</v>
      </c>
      <c r="M20" s="501">
        <f t="shared" si="0"/>
        <v>3860</v>
      </c>
      <c r="N20" s="110">
        <f t="shared" si="1"/>
        <v>1336.6666666666667</v>
      </c>
      <c r="O20" s="110">
        <f>N20*24</f>
        <v>32080</v>
      </c>
    </row>
    <row r="21" spans="1:22" ht="30" customHeight="1" x14ac:dyDescent="0.25">
      <c r="A21" s="237" t="s">
        <v>383</v>
      </c>
      <c r="B21" s="25"/>
      <c r="C21" s="25"/>
      <c r="D21" s="68" t="s">
        <v>185</v>
      </c>
      <c r="E21" s="69" t="s">
        <v>111</v>
      </c>
      <c r="F21" s="25">
        <v>42389</v>
      </c>
      <c r="G21" s="25">
        <v>43850</v>
      </c>
      <c r="H21" s="24" t="s">
        <v>4</v>
      </c>
      <c r="I21" s="26">
        <v>358800</v>
      </c>
      <c r="J21" s="3">
        <v>42420</v>
      </c>
      <c r="K21" s="625" t="s">
        <v>499</v>
      </c>
      <c r="L21" s="123">
        <v>378000</v>
      </c>
      <c r="M21" s="111">
        <f t="shared" si="0"/>
        <v>-19200</v>
      </c>
      <c r="N21" s="110">
        <f t="shared" si="1"/>
        <v>14000</v>
      </c>
      <c r="O21" s="110">
        <f t="shared" si="2"/>
        <v>672000</v>
      </c>
    </row>
    <row r="22" spans="1:22" ht="30" customHeight="1" x14ac:dyDescent="0.25">
      <c r="A22" s="237" t="s">
        <v>384</v>
      </c>
      <c r="B22" s="24"/>
      <c r="C22" s="24"/>
      <c r="D22" s="68" t="s">
        <v>38</v>
      </c>
      <c r="E22" s="69" t="s">
        <v>112</v>
      </c>
      <c r="F22" s="25">
        <v>42440</v>
      </c>
      <c r="G22" s="25">
        <v>43901</v>
      </c>
      <c r="H22" s="24" t="s">
        <v>4</v>
      </c>
      <c r="I22" s="26">
        <v>67354.070000000007</v>
      </c>
      <c r="J22" s="74">
        <v>42471</v>
      </c>
      <c r="K22" s="625" t="s">
        <v>81</v>
      </c>
      <c r="L22" s="123">
        <v>51400</v>
      </c>
      <c r="M22" s="501">
        <f t="shared" si="0"/>
        <v>15954.070000000007</v>
      </c>
      <c r="N22" s="110">
        <f t="shared" si="1"/>
        <v>2234.782608695652</v>
      </c>
      <c r="O22" s="110">
        <f t="shared" si="2"/>
        <v>107269.5652173913</v>
      </c>
    </row>
    <row r="23" spans="1:22" ht="30" customHeight="1" x14ac:dyDescent="0.25">
      <c r="A23" s="237" t="s">
        <v>385</v>
      </c>
      <c r="B23" s="24"/>
      <c r="C23" s="24"/>
      <c r="D23" s="68" t="s">
        <v>186</v>
      </c>
      <c r="E23" s="69" t="s">
        <v>112</v>
      </c>
      <c r="F23" s="25">
        <v>42440</v>
      </c>
      <c r="G23" s="25">
        <v>43901</v>
      </c>
      <c r="H23" s="24" t="s">
        <v>4</v>
      </c>
      <c r="I23" s="26">
        <v>67114</v>
      </c>
      <c r="J23" s="3">
        <v>42471</v>
      </c>
      <c r="K23" s="625" t="s">
        <v>406</v>
      </c>
      <c r="L23" s="112">
        <v>22800</v>
      </c>
      <c r="M23" s="501">
        <f t="shared" si="0"/>
        <v>44314</v>
      </c>
      <c r="N23" s="110">
        <f t="shared" si="1"/>
        <v>950</v>
      </c>
      <c r="O23" s="110">
        <f t="shared" si="2"/>
        <v>45600</v>
      </c>
      <c r="P23" s="444"/>
      <c r="Q23" s="444"/>
      <c r="R23" s="444"/>
      <c r="S23" s="444"/>
    </row>
    <row r="24" spans="1:22" ht="30" customHeight="1" x14ac:dyDescent="0.25">
      <c r="A24" s="237"/>
      <c r="B24" s="24"/>
      <c r="C24" s="24"/>
      <c r="D24" s="68" t="s">
        <v>39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67352</v>
      </c>
      <c r="J24" s="25">
        <v>42471</v>
      </c>
      <c r="K24" s="237" t="s">
        <v>406</v>
      </c>
      <c r="L24" s="448"/>
      <c r="M24" s="622"/>
      <c r="N24" s="361"/>
      <c r="O24" s="361"/>
      <c r="P24" s="444"/>
      <c r="Q24" s="444"/>
      <c r="R24" s="444"/>
      <c r="S24" s="444"/>
    </row>
    <row r="25" spans="1:22" ht="30" customHeight="1" x14ac:dyDescent="0.25">
      <c r="A25" s="237" t="s">
        <v>386</v>
      </c>
      <c r="B25" s="24"/>
      <c r="C25" s="24"/>
      <c r="D25" s="68" t="s">
        <v>37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115272.71</v>
      </c>
      <c r="J25" s="3">
        <v>42471</v>
      </c>
      <c r="K25" s="625" t="s">
        <v>406</v>
      </c>
      <c r="L25" s="112">
        <v>31050</v>
      </c>
      <c r="M25" s="501">
        <f t="shared" si="0"/>
        <v>84222.71</v>
      </c>
      <c r="N25" s="110">
        <f t="shared" si="1"/>
        <v>1293.75</v>
      </c>
      <c r="O25" s="110">
        <f>N25*48</f>
        <v>62100</v>
      </c>
      <c r="P25" s="444"/>
      <c r="Q25" s="444"/>
      <c r="R25" s="444"/>
      <c r="S25" s="444"/>
    </row>
    <row r="26" spans="1:22" ht="30" customHeight="1" x14ac:dyDescent="0.25">
      <c r="A26" s="237" t="s">
        <v>387</v>
      </c>
      <c r="B26" s="24"/>
      <c r="C26" s="24"/>
      <c r="D26" s="68" t="s">
        <v>40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67140</v>
      </c>
      <c r="J26" s="3">
        <v>42471</v>
      </c>
      <c r="K26" s="625" t="s">
        <v>406</v>
      </c>
      <c r="L26" s="112">
        <v>8500</v>
      </c>
      <c r="M26" s="501">
        <f t="shared" si="0"/>
        <v>58640</v>
      </c>
      <c r="N26" s="110">
        <f t="shared" si="1"/>
        <v>354.16666666666669</v>
      </c>
      <c r="O26" s="110">
        <f>N26*48</f>
        <v>17000</v>
      </c>
      <c r="P26" s="444"/>
      <c r="Q26" s="444"/>
      <c r="R26" s="444"/>
      <c r="S26" s="444"/>
      <c r="T26" s="76"/>
      <c r="U26" s="77"/>
      <c r="V26" s="77"/>
    </row>
    <row r="27" spans="1:22" ht="30" customHeight="1" x14ac:dyDescent="0.25">
      <c r="A27" s="237" t="s">
        <v>388</v>
      </c>
      <c r="B27" s="25"/>
      <c r="C27" s="25"/>
      <c r="D27" s="68" t="s">
        <v>24</v>
      </c>
      <c r="E27" s="69" t="s">
        <v>177</v>
      </c>
      <c r="F27" s="25">
        <v>42545</v>
      </c>
      <c r="G27" s="25">
        <v>44006</v>
      </c>
      <c r="H27" s="24" t="s">
        <v>4</v>
      </c>
      <c r="I27" s="26">
        <v>30000000</v>
      </c>
      <c r="J27" s="3">
        <v>42575</v>
      </c>
      <c r="K27" s="625" t="s">
        <v>66</v>
      </c>
      <c r="L27" s="115">
        <v>10024000</v>
      </c>
      <c r="M27" s="501">
        <f t="shared" si="0"/>
        <v>19976000</v>
      </c>
      <c r="N27" s="110">
        <f t="shared" si="1"/>
        <v>477333.33333333331</v>
      </c>
      <c r="O27" s="110">
        <f>N27*48</f>
        <v>22912000</v>
      </c>
      <c r="P27" s="669" t="s">
        <v>738</v>
      </c>
      <c r="Q27" s="444"/>
      <c r="R27" s="444"/>
      <c r="S27" s="444"/>
    </row>
    <row r="28" spans="1:22" ht="30" customHeight="1" x14ac:dyDescent="0.25">
      <c r="A28" s="237" t="s">
        <v>384</v>
      </c>
      <c r="B28" s="25"/>
      <c r="C28" s="25"/>
      <c r="D28" s="68" t="s">
        <v>30</v>
      </c>
      <c r="E28" s="69" t="s">
        <v>181</v>
      </c>
      <c r="F28" s="25">
        <v>42664</v>
      </c>
      <c r="G28" s="25">
        <v>44125</v>
      </c>
      <c r="H28" s="24" t="s">
        <v>4</v>
      </c>
      <c r="I28" s="26">
        <v>91949</v>
      </c>
      <c r="J28" s="74">
        <v>42695</v>
      </c>
      <c r="K28" s="625" t="s">
        <v>500</v>
      </c>
      <c r="L28" s="123">
        <v>46000</v>
      </c>
      <c r="M28" s="501">
        <f t="shared" si="0"/>
        <v>45949</v>
      </c>
      <c r="N28" s="110">
        <f t="shared" si="1"/>
        <v>2421.0526315789475</v>
      </c>
      <c r="O28" s="110">
        <f>N28*48</f>
        <v>116210.52631578948</v>
      </c>
      <c r="P28" s="444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26" t="s">
        <v>61</v>
      </c>
      <c r="J29" s="25">
        <v>41913</v>
      </c>
      <c r="K29" s="237" t="s">
        <v>398</v>
      </c>
      <c r="L29" s="361"/>
      <c r="M29" s="622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661">
        <v>157000</v>
      </c>
      <c r="J30" s="78">
        <v>42826</v>
      </c>
      <c r="K30" s="71">
        <v>13</v>
      </c>
      <c r="L30" s="398">
        <v>208000</v>
      </c>
      <c r="M30" s="398">
        <f t="shared" si="0"/>
        <v>-51000</v>
      </c>
      <c r="N30" s="398">
        <f t="shared" si="1"/>
        <v>16000</v>
      </c>
      <c r="O30" s="398">
        <f>N30*10</f>
        <v>160000</v>
      </c>
      <c r="P30" s="648" t="s">
        <v>657</v>
      </c>
      <c r="Q30" s="648"/>
      <c r="R30" s="648"/>
      <c r="S30" s="648"/>
      <c r="T30" s="648"/>
      <c r="U30" s="648"/>
    </row>
    <row r="31" spans="1:22" ht="30" customHeight="1" x14ac:dyDescent="0.25">
      <c r="A31" s="24">
        <v>100406</v>
      </c>
      <c r="B31" s="95"/>
      <c r="C31" s="95"/>
      <c r="D31" s="24" t="s">
        <v>577</v>
      </c>
      <c r="E31" s="24" t="s">
        <v>578</v>
      </c>
      <c r="F31" s="25">
        <v>42804</v>
      </c>
      <c r="G31" s="25">
        <v>43169</v>
      </c>
      <c r="H31" s="24" t="s">
        <v>32</v>
      </c>
      <c r="I31" s="26">
        <v>99000</v>
      </c>
      <c r="J31" s="25">
        <v>42835</v>
      </c>
      <c r="K31" s="24">
        <v>13</v>
      </c>
      <c r="L31" s="675">
        <v>80000</v>
      </c>
      <c r="M31" s="361">
        <f t="shared" si="0"/>
        <v>19000</v>
      </c>
      <c r="N31" s="361">
        <f t="shared" si="1"/>
        <v>6153.8461538461543</v>
      </c>
      <c r="O31" s="361">
        <f>N31*12</f>
        <v>73846.153846153844</v>
      </c>
    </row>
    <row r="32" spans="1:22" ht="30" customHeight="1" x14ac:dyDescent="0.25">
      <c r="A32" s="237">
        <v>118099</v>
      </c>
      <c r="B32" s="25"/>
      <c r="C32" s="25"/>
      <c r="D32" s="68" t="s">
        <v>516</v>
      </c>
      <c r="E32" s="68" t="s">
        <v>523</v>
      </c>
      <c r="F32" s="25">
        <v>42865</v>
      </c>
      <c r="G32" s="25">
        <v>43247</v>
      </c>
      <c r="H32" s="24" t="s">
        <v>32</v>
      </c>
      <c r="I32" s="26">
        <v>19592</v>
      </c>
      <c r="J32" s="25">
        <v>42896</v>
      </c>
      <c r="K32" s="24"/>
      <c r="L32" s="511">
        <v>19592</v>
      </c>
      <c r="M32" s="622"/>
      <c r="N32" s="361"/>
      <c r="O32" s="361"/>
    </row>
    <row r="33" spans="1:16" ht="30" customHeight="1" x14ac:dyDescent="0.25">
      <c r="A33" s="2">
        <v>118715</v>
      </c>
      <c r="B33" s="1"/>
      <c r="C33" s="1"/>
      <c r="D33" s="2" t="s">
        <v>188</v>
      </c>
      <c r="E33" s="2" t="s">
        <v>562</v>
      </c>
      <c r="F33" s="3">
        <v>42878</v>
      </c>
      <c r="G33" s="3">
        <v>43243</v>
      </c>
      <c r="H33" s="2" t="s">
        <v>32</v>
      </c>
      <c r="I33" s="550">
        <v>64195</v>
      </c>
      <c r="J33" s="3">
        <v>42909</v>
      </c>
      <c r="K33" s="619">
        <v>10</v>
      </c>
      <c r="L33" s="410">
        <v>48200</v>
      </c>
      <c r="M33" s="501">
        <f>I33-L33</f>
        <v>15995</v>
      </c>
      <c r="N33" s="110">
        <f>L33/K33</f>
        <v>4820</v>
      </c>
      <c r="O33" s="110">
        <f>N33*12</f>
        <v>57840</v>
      </c>
    </row>
    <row r="34" spans="1:16" ht="30" x14ac:dyDescent="0.25">
      <c r="A34" s="2">
        <v>105924</v>
      </c>
      <c r="B34" s="1"/>
      <c r="C34" s="1"/>
      <c r="D34" s="266" t="s">
        <v>576</v>
      </c>
      <c r="E34" s="266" t="s">
        <v>579</v>
      </c>
      <c r="F34" s="3">
        <v>42936</v>
      </c>
      <c r="G34" s="3">
        <v>43301</v>
      </c>
      <c r="H34" s="2" t="s">
        <v>32</v>
      </c>
      <c r="I34" s="550">
        <v>40500</v>
      </c>
      <c r="J34" s="3">
        <v>42967</v>
      </c>
      <c r="K34" s="619">
        <v>9</v>
      </c>
      <c r="L34" s="1">
        <v>54550</v>
      </c>
      <c r="M34" s="111">
        <f t="shared" ref="M34:M42" si="3">I34-L34</f>
        <v>-14050</v>
      </c>
      <c r="N34" s="110">
        <f t="shared" ref="N34:N45" si="4">L34/K34</f>
        <v>6061.1111111111113</v>
      </c>
      <c r="O34" s="110">
        <f>N34*12</f>
        <v>72733.333333333343</v>
      </c>
    </row>
    <row r="35" spans="1:16" s="777" customFormat="1" ht="30" x14ac:dyDescent="0.25">
      <c r="A35" s="774">
        <v>104554</v>
      </c>
      <c r="B35" s="775"/>
      <c r="C35" s="775"/>
      <c r="D35" s="776" t="s">
        <v>24</v>
      </c>
      <c r="E35" s="776" t="s">
        <v>731</v>
      </c>
      <c r="F35" s="554">
        <v>42738</v>
      </c>
      <c r="G35" s="554">
        <v>44199</v>
      </c>
      <c r="H35" s="774" t="s">
        <v>4</v>
      </c>
      <c r="I35" s="550">
        <v>576000</v>
      </c>
      <c r="J35" s="554">
        <v>42769</v>
      </c>
      <c r="K35" s="619">
        <v>16</v>
      </c>
      <c r="L35" s="775">
        <v>107800</v>
      </c>
      <c r="M35" s="501">
        <f t="shared" si="3"/>
        <v>468200</v>
      </c>
      <c r="N35" s="110">
        <f t="shared" si="4"/>
        <v>6737.5</v>
      </c>
      <c r="O35" s="110">
        <f>N35*48</f>
        <v>323400</v>
      </c>
      <c r="P35" s="777" t="s">
        <v>732</v>
      </c>
    </row>
    <row r="36" spans="1:16" ht="30" customHeight="1" x14ac:dyDescent="0.25">
      <c r="A36" s="2">
        <v>124338</v>
      </c>
      <c r="B36" s="1"/>
      <c r="C36" s="1"/>
      <c r="D36" s="553" t="s">
        <v>582</v>
      </c>
      <c r="E36" s="266" t="s">
        <v>583</v>
      </c>
      <c r="F36" s="3">
        <v>42989</v>
      </c>
      <c r="G36" s="3">
        <v>44450</v>
      </c>
      <c r="H36" s="2" t="s">
        <v>4</v>
      </c>
      <c r="I36" s="550">
        <v>48800</v>
      </c>
      <c r="J36" s="407">
        <v>43019</v>
      </c>
      <c r="K36" s="619">
        <v>6</v>
      </c>
      <c r="L36" s="1">
        <v>23200</v>
      </c>
      <c r="M36" s="501">
        <f t="shared" si="3"/>
        <v>25600</v>
      </c>
      <c r="N36" s="110">
        <f t="shared" si="4"/>
        <v>3866.6666666666665</v>
      </c>
      <c r="O36" s="110">
        <f>N36*48</f>
        <v>185600</v>
      </c>
    </row>
    <row r="37" spans="1:16" ht="30" customHeight="1" x14ac:dyDescent="0.25">
      <c r="A37" s="2">
        <v>124338</v>
      </c>
      <c r="B37" s="1"/>
      <c r="C37" s="1"/>
      <c r="D37" s="553" t="s">
        <v>582</v>
      </c>
      <c r="E37" s="266" t="s">
        <v>584</v>
      </c>
      <c r="F37" s="554">
        <v>42998</v>
      </c>
      <c r="G37" s="3">
        <v>44459</v>
      </c>
      <c r="H37" s="2" t="s">
        <v>4</v>
      </c>
      <c r="I37" s="550">
        <v>49300</v>
      </c>
      <c r="J37" s="407">
        <v>43028</v>
      </c>
      <c r="K37" s="619">
        <v>6</v>
      </c>
      <c r="L37" s="1">
        <v>16300</v>
      </c>
      <c r="M37" s="501">
        <f t="shared" si="3"/>
        <v>33000</v>
      </c>
      <c r="N37" s="110">
        <f t="shared" si="4"/>
        <v>2716.6666666666665</v>
      </c>
      <c r="O37" s="110">
        <f>N37*48</f>
        <v>130400</v>
      </c>
    </row>
    <row r="38" spans="1:16" ht="30" customHeight="1" x14ac:dyDescent="0.25">
      <c r="A38" s="2">
        <v>115483</v>
      </c>
      <c r="B38" s="1"/>
      <c r="C38" s="1"/>
      <c r="D38" s="2" t="s">
        <v>580</v>
      </c>
      <c r="E38" s="2" t="s">
        <v>601</v>
      </c>
      <c r="F38" s="407">
        <v>43096</v>
      </c>
      <c r="G38" s="407">
        <v>44557</v>
      </c>
      <c r="H38" s="2" t="s">
        <v>4</v>
      </c>
      <c r="I38" s="550">
        <v>1500000</v>
      </c>
      <c r="J38" s="407">
        <v>43127</v>
      </c>
      <c r="K38" s="619">
        <v>5</v>
      </c>
      <c r="L38" s="1">
        <v>214200</v>
      </c>
      <c r="M38" s="501">
        <f t="shared" si="3"/>
        <v>1285800</v>
      </c>
      <c r="N38" s="110">
        <f t="shared" si="4"/>
        <v>42840</v>
      </c>
      <c r="O38" s="110">
        <f>N38*48</f>
        <v>2056320</v>
      </c>
    </row>
    <row r="39" spans="1:16" ht="30" customHeight="1" x14ac:dyDescent="0.25">
      <c r="A39" s="2">
        <v>125973</v>
      </c>
      <c r="B39" s="2"/>
      <c r="C39" s="2"/>
      <c r="D39" s="2" t="s">
        <v>27</v>
      </c>
      <c r="E39" s="266" t="s">
        <v>437</v>
      </c>
      <c r="F39" s="407">
        <v>43096</v>
      </c>
      <c r="G39" s="407">
        <v>44557</v>
      </c>
      <c r="H39" s="2" t="s">
        <v>4</v>
      </c>
      <c r="I39" s="550">
        <v>350000</v>
      </c>
      <c r="J39" s="407">
        <v>43128</v>
      </c>
      <c r="K39" s="619">
        <v>5</v>
      </c>
      <c r="L39" s="1">
        <v>37700</v>
      </c>
      <c r="M39" s="501">
        <f t="shared" si="3"/>
        <v>312300</v>
      </c>
      <c r="N39" s="110">
        <f t="shared" si="4"/>
        <v>7540</v>
      </c>
      <c r="O39" s="110">
        <f>N39*48</f>
        <v>361920</v>
      </c>
    </row>
    <row r="40" spans="1:16" ht="30" customHeight="1" x14ac:dyDescent="0.25">
      <c r="A40" s="2">
        <v>106225</v>
      </c>
      <c r="B40" s="2"/>
      <c r="C40" s="2"/>
      <c r="D40" s="2" t="s">
        <v>626</v>
      </c>
      <c r="E40" s="266" t="s">
        <v>627</v>
      </c>
      <c r="F40" s="3">
        <v>43143</v>
      </c>
      <c r="G40" s="3">
        <v>43873</v>
      </c>
      <c r="H40" s="2" t="s">
        <v>628</v>
      </c>
      <c r="I40" s="2">
        <v>6390000</v>
      </c>
      <c r="J40" s="3">
        <v>43171</v>
      </c>
      <c r="K40" s="619">
        <v>3</v>
      </c>
      <c r="L40" s="118">
        <v>262000</v>
      </c>
      <c r="M40" s="501">
        <f t="shared" si="3"/>
        <v>6128000</v>
      </c>
      <c r="N40" s="110">
        <f t="shared" si="4"/>
        <v>87333.333333333328</v>
      </c>
      <c r="O40" s="110">
        <f>N40*49</f>
        <v>4279333.333333333</v>
      </c>
    </row>
    <row r="41" spans="1:16" ht="30" customHeight="1" x14ac:dyDescent="0.25">
      <c r="A41" s="2">
        <v>105924</v>
      </c>
      <c r="B41" s="2"/>
      <c r="C41" s="2"/>
      <c r="D41" s="2" t="s">
        <v>333</v>
      </c>
      <c r="E41" s="266" t="s">
        <v>579</v>
      </c>
      <c r="F41" s="3">
        <v>43143</v>
      </c>
      <c r="G41" s="3">
        <v>43873</v>
      </c>
      <c r="H41" s="2" t="s">
        <v>36</v>
      </c>
      <c r="I41" s="2">
        <v>35000</v>
      </c>
      <c r="J41" s="3">
        <v>43174</v>
      </c>
      <c r="K41" s="619">
        <v>3</v>
      </c>
      <c r="L41" s="118">
        <v>10400</v>
      </c>
      <c r="M41" s="501">
        <f t="shared" si="3"/>
        <v>24600</v>
      </c>
      <c r="N41" s="110">
        <f t="shared" si="4"/>
        <v>3466.6666666666665</v>
      </c>
      <c r="O41" s="110">
        <f>N41*24</f>
        <v>83200</v>
      </c>
    </row>
    <row r="42" spans="1:16" ht="30" customHeight="1" x14ac:dyDescent="0.25">
      <c r="A42" s="2" t="s">
        <v>365</v>
      </c>
      <c r="B42" s="2"/>
      <c r="C42" s="2"/>
      <c r="D42" s="2" t="s">
        <v>630</v>
      </c>
      <c r="E42" s="2" t="s">
        <v>632</v>
      </c>
      <c r="F42" s="3">
        <v>43179</v>
      </c>
      <c r="G42" s="3">
        <v>43544</v>
      </c>
      <c r="H42" s="2" t="s">
        <v>32</v>
      </c>
      <c r="I42" s="2">
        <v>69400</v>
      </c>
      <c r="J42" s="3">
        <v>43210</v>
      </c>
      <c r="K42" s="619">
        <v>2</v>
      </c>
      <c r="L42" s="118">
        <v>58500</v>
      </c>
      <c r="M42" s="501">
        <f t="shared" si="3"/>
        <v>10900</v>
      </c>
      <c r="N42" s="110">
        <f t="shared" si="4"/>
        <v>29250</v>
      </c>
      <c r="O42" s="110">
        <f>N42*12</f>
        <v>351000</v>
      </c>
    </row>
    <row r="43" spans="1:16" ht="30" customHeight="1" x14ac:dyDescent="0.25">
      <c r="A43" s="2">
        <v>112799</v>
      </c>
      <c r="B43" s="2"/>
      <c r="C43" s="2"/>
      <c r="D43" s="2" t="s">
        <v>631</v>
      </c>
      <c r="E43" s="266" t="s">
        <v>633</v>
      </c>
      <c r="F43" s="3">
        <v>43186</v>
      </c>
      <c r="G43" s="3">
        <v>43551</v>
      </c>
      <c r="H43" s="2" t="s">
        <v>32</v>
      </c>
      <c r="I43" s="2">
        <v>72300</v>
      </c>
      <c r="J43" s="3">
        <v>43217</v>
      </c>
      <c r="K43" s="619">
        <v>2</v>
      </c>
      <c r="L43" s="118">
        <v>25300</v>
      </c>
      <c r="M43" s="628">
        <v>72300</v>
      </c>
      <c r="N43" s="110">
        <f t="shared" si="4"/>
        <v>12650</v>
      </c>
      <c r="O43" s="110">
        <f>N43*12</f>
        <v>151800</v>
      </c>
    </row>
    <row r="44" spans="1:16" ht="30" customHeight="1" x14ac:dyDescent="0.25">
      <c r="A44" s="612">
        <v>124764</v>
      </c>
      <c r="B44" s="612"/>
      <c r="C44" s="612"/>
      <c r="D44" s="612" t="s">
        <v>634</v>
      </c>
      <c r="E44" s="613" t="s">
        <v>635</v>
      </c>
      <c r="F44" s="629">
        <v>43188</v>
      </c>
      <c r="G44" s="629">
        <v>43552</v>
      </c>
      <c r="H44" s="612" t="s">
        <v>32</v>
      </c>
      <c r="I44" s="612">
        <v>50000</v>
      </c>
      <c r="J44" s="629">
        <v>43219</v>
      </c>
      <c r="K44" s="630">
        <v>2</v>
      </c>
      <c r="L44" s="667">
        <v>24600</v>
      </c>
      <c r="M44" s="647">
        <v>50000</v>
      </c>
      <c r="N44" s="642">
        <f t="shared" si="4"/>
        <v>12300</v>
      </c>
      <c r="O44" s="642">
        <f>N44*12</f>
        <v>147600</v>
      </c>
    </row>
    <row r="45" spans="1:16" ht="30" customHeight="1" x14ac:dyDescent="0.25">
      <c r="A45" s="2">
        <v>124338</v>
      </c>
      <c r="B45" s="2"/>
      <c r="C45" s="2"/>
      <c r="D45" s="2" t="s">
        <v>582</v>
      </c>
      <c r="E45" s="266" t="s">
        <v>636</v>
      </c>
      <c r="F45" s="3">
        <v>43188</v>
      </c>
      <c r="G45" s="3">
        <v>43552</v>
      </c>
      <c r="H45" s="2" t="s">
        <v>32</v>
      </c>
      <c r="I45" s="2">
        <v>59700</v>
      </c>
      <c r="J45" s="3">
        <v>43219</v>
      </c>
      <c r="K45" s="619">
        <v>2</v>
      </c>
      <c r="L45" s="118">
        <v>4200</v>
      </c>
      <c r="M45" s="628">
        <v>59700</v>
      </c>
      <c r="N45" s="118">
        <f t="shared" si="4"/>
        <v>2100</v>
      </c>
      <c r="O45" s="110">
        <f>N45*12</f>
        <v>25200</v>
      </c>
    </row>
    <row r="46" spans="1:16" s="38" customFormat="1" ht="30" customHeight="1" x14ac:dyDescent="0.25">
      <c r="K46" s="631"/>
      <c r="M46" s="632"/>
    </row>
    <row r="47" spans="1:16" s="38" customFormat="1" ht="30" customHeight="1" x14ac:dyDescent="0.25">
      <c r="K47" s="631"/>
      <c r="M47" s="632"/>
    </row>
    <row r="48" spans="1:16" s="38" customFormat="1" ht="30" customHeight="1" x14ac:dyDescent="0.25">
      <c r="K48" s="631"/>
      <c r="M48" s="632"/>
    </row>
    <row r="62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2"/>
  <dimension ref="A1:V62"/>
  <sheetViews>
    <sheetView workbookViewId="0">
      <pane ySplit="6" topLeftCell="A22" activePane="bottomLeft" state="frozen"/>
      <selection activeCell="H5" sqref="H5"/>
      <selection pane="bottomLeft" activeCell="L25" sqref="L25:L26"/>
    </sheetView>
  </sheetViews>
  <sheetFormatPr defaultColWidth="9.140625" defaultRowHeight="15" x14ac:dyDescent="0.25"/>
  <cols>
    <col min="1" max="1" width="10.28515625" style="607" customWidth="1"/>
    <col min="2" max="2" width="9.42578125" style="607" customWidth="1"/>
    <col min="3" max="3" width="10.28515625" style="607" customWidth="1"/>
    <col min="4" max="4" width="22.28515625" style="607" customWidth="1"/>
    <col min="5" max="5" width="15" style="607" customWidth="1"/>
    <col min="6" max="6" width="10.5703125" style="607" customWidth="1"/>
    <col min="7" max="7" width="10.7109375" style="607" customWidth="1"/>
    <col min="8" max="8" width="12.7109375" style="607" customWidth="1"/>
    <col min="9" max="9" width="17.5703125" style="607" customWidth="1"/>
    <col min="10" max="10" width="10.140625" style="607" customWidth="1"/>
    <col min="11" max="11" width="10.28515625" style="624" customWidth="1"/>
    <col min="12" max="12" width="11.28515625" style="607" customWidth="1"/>
    <col min="13" max="13" width="12.5703125" style="627" customWidth="1"/>
    <col min="14" max="15" width="11.85546875" style="607" customWidth="1"/>
    <col min="16" max="16" width="37.140625" style="607" customWidth="1"/>
    <col min="17" max="17" width="13.42578125" style="607" customWidth="1"/>
    <col min="18" max="16384" width="9.140625" style="607"/>
  </cols>
  <sheetData>
    <row r="1" spans="1:22" ht="20.100000000000001" customHeight="1" x14ac:dyDescent="0.25">
      <c r="A1" s="607" t="s">
        <v>549</v>
      </c>
    </row>
    <row r="2" spans="1:22" ht="20.100000000000001" customHeight="1" x14ac:dyDescent="0.25">
      <c r="A2" s="882" t="s">
        <v>199</v>
      </c>
      <c r="B2" s="882"/>
      <c r="C2" s="605"/>
    </row>
    <row r="3" spans="1:22" ht="20.100000000000001" customHeight="1" x14ac:dyDescent="0.25">
      <c r="A3" s="883" t="s">
        <v>200</v>
      </c>
      <c r="B3" s="883"/>
      <c r="C3" s="606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651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5" t="s">
        <v>119</v>
      </c>
      <c r="J6" s="65" t="s">
        <v>120</v>
      </c>
      <c r="K6" s="608" t="s">
        <v>643</v>
      </c>
      <c r="L6" s="65" t="s">
        <v>122</v>
      </c>
      <c r="M6" s="879"/>
      <c r="N6" s="879"/>
      <c r="O6" s="867"/>
      <c r="V6" s="607" t="s">
        <v>505</v>
      </c>
    </row>
    <row r="7" spans="1:22" ht="30" customHeight="1" x14ac:dyDescent="0.25">
      <c r="A7" s="649" t="s">
        <v>369</v>
      </c>
      <c r="B7" s="650"/>
      <c r="C7" s="650"/>
      <c r="D7" s="79" t="s">
        <v>9</v>
      </c>
      <c r="E7" s="80" t="s">
        <v>453</v>
      </c>
      <c r="F7" s="78">
        <v>41775</v>
      </c>
      <c r="G7" s="78">
        <v>43236</v>
      </c>
      <c r="H7" s="71" t="s">
        <v>4</v>
      </c>
      <c r="I7" s="83">
        <v>519296</v>
      </c>
      <c r="J7" s="78">
        <v>41806</v>
      </c>
      <c r="K7" s="233" t="s">
        <v>518</v>
      </c>
      <c r="L7" s="398">
        <v>623600</v>
      </c>
      <c r="M7" s="398">
        <f t="shared" ref="M7:M31" si="0">I7-L7</f>
        <v>-104304</v>
      </c>
      <c r="N7" s="398">
        <f t="shared" ref="N7:N31" si="1">L7/K7</f>
        <v>12991.666666666666</v>
      </c>
      <c r="O7" s="398">
        <f>N7*48</f>
        <v>623600</v>
      </c>
    </row>
    <row r="8" spans="1:22" s="447" customFormat="1" ht="30" customHeight="1" x14ac:dyDescent="0.25">
      <c r="A8" s="235" t="s">
        <v>370</v>
      </c>
      <c r="B8" s="89"/>
      <c r="C8" s="89"/>
      <c r="D8" s="66" t="s">
        <v>35</v>
      </c>
      <c r="E8" s="70" t="s">
        <v>180</v>
      </c>
      <c r="F8" s="32">
        <v>42513</v>
      </c>
      <c r="G8" s="32">
        <v>43243</v>
      </c>
      <c r="H8" s="31" t="s">
        <v>36</v>
      </c>
      <c r="I8" s="33">
        <v>19900</v>
      </c>
      <c r="J8" s="32">
        <v>42544</v>
      </c>
      <c r="K8" s="237" t="s">
        <v>664</v>
      </c>
      <c r="L8" s="361">
        <v>19900</v>
      </c>
      <c r="M8" s="361" t="s">
        <v>662</v>
      </c>
      <c r="N8" s="361" t="e">
        <f t="shared" si="1"/>
        <v>#DIV/0!</v>
      </c>
      <c r="O8" s="361" t="e">
        <f>N8*24</f>
        <v>#DIV/0!</v>
      </c>
    </row>
    <row r="9" spans="1:22" ht="30" customHeight="1" x14ac:dyDescent="0.25">
      <c r="A9" s="233" t="s">
        <v>371</v>
      </c>
      <c r="B9" s="78"/>
      <c r="C9" s="78"/>
      <c r="D9" s="79" t="s">
        <v>8</v>
      </c>
      <c r="E9" s="80" t="s">
        <v>102</v>
      </c>
      <c r="F9" s="78">
        <v>41870</v>
      </c>
      <c r="G9" s="78">
        <v>43331</v>
      </c>
      <c r="H9" s="71" t="s">
        <v>4</v>
      </c>
      <c r="I9" s="83">
        <v>248500</v>
      </c>
      <c r="J9" s="78">
        <v>41901</v>
      </c>
      <c r="K9" s="233" t="s">
        <v>83</v>
      </c>
      <c r="L9" s="398">
        <v>315800</v>
      </c>
      <c r="M9" s="398">
        <f t="shared" si="0"/>
        <v>-67300</v>
      </c>
      <c r="N9" s="398">
        <f t="shared" si="1"/>
        <v>7017.7777777777774</v>
      </c>
      <c r="O9" s="398">
        <f>N9*48</f>
        <v>336853.33333333331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26" t="s">
        <v>547</v>
      </c>
      <c r="J10" s="3">
        <v>42044</v>
      </c>
      <c r="K10" s="625" t="s">
        <v>399</v>
      </c>
      <c r="L10" s="112">
        <v>27000</v>
      </c>
      <c r="M10" s="501"/>
      <c r="N10" s="110">
        <f t="shared" si="1"/>
        <v>675</v>
      </c>
      <c r="O10" s="110">
        <f>N10*48</f>
        <v>32400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26">
        <v>30000</v>
      </c>
      <c r="J11" s="3">
        <v>42044</v>
      </c>
      <c r="K11" s="625" t="s">
        <v>399</v>
      </c>
      <c r="L11" s="112">
        <v>17200</v>
      </c>
      <c r="M11" s="501">
        <f t="shared" si="0"/>
        <v>12800</v>
      </c>
      <c r="N11" s="110">
        <f t="shared" si="1"/>
        <v>430</v>
      </c>
      <c r="O11" s="110">
        <f>N11*48</f>
        <v>20640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517" t="s">
        <v>547</v>
      </c>
      <c r="J12" s="3">
        <v>42044</v>
      </c>
      <c r="K12" s="625" t="s">
        <v>399</v>
      </c>
      <c r="L12" s="112">
        <v>23800</v>
      </c>
      <c r="M12" s="501">
        <v>23800</v>
      </c>
      <c r="N12" s="110">
        <f t="shared" si="1"/>
        <v>595</v>
      </c>
      <c r="O12" s="110">
        <f>N12*48</f>
        <v>28560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26">
        <v>10708492</v>
      </c>
      <c r="J13" s="25">
        <v>42086</v>
      </c>
      <c r="K13" s="626" t="s">
        <v>401</v>
      </c>
      <c r="L13" s="240"/>
      <c r="M13" s="622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26">
        <v>419996</v>
      </c>
      <c r="J14" s="3">
        <v>42168</v>
      </c>
      <c r="K14" s="625" t="s">
        <v>519</v>
      </c>
      <c r="L14" s="112">
        <v>423700</v>
      </c>
      <c r="M14" s="111">
        <f t="shared" si="0"/>
        <v>-3704</v>
      </c>
      <c r="N14" s="110">
        <f t="shared" si="1"/>
        <v>11769.444444444445</v>
      </c>
      <c r="O14" s="110">
        <f t="shared" ref="O14:O23" si="2">N14*48</f>
        <v>564933.33333333337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26">
        <v>19800</v>
      </c>
      <c r="J15" s="3">
        <v>42181</v>
      </c>
      <c r="K15" s="625" t="s">
        <v>402</v>
      </c>
      <c r="L15" s="112">
        <v>18300</v>
      </c>
      <c r="M15" s="501">
        <f t="shared" si="0"/>
        <v>1500</v>
      </c>
      <c r="N15" s="110">
        <f t="shared" si="1"/>
        <v>538.23529411764707</v>
      </c>
      <c r="O15" s="110">
        <f t="shared" si="2"/>
        <v>25835.294117647059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94">
        <v>282000</v>
      </c>
      <c r="J16" s="3">
        <v>42289</v>
      </c>
      <c r="K16" s="625" t="s">
        <v>498</v>
      </c>
      <c r="L16" s="112">
        <v>187700</v>
      </c>
      <c r="M16" s="501">
        <f t="shared" si="0"/>
        <v>94300</v>
      </c>
      <c r="N16" s="110">
        <f t="shared" si="1"/>
        <v>5865.625</v>
      </c>
      <c r="O16" s="110">
        <f t="shared" si="2"/>
        <v>281550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26">
        <v>53600</v>
      </c>
      <c r="J17" s="3">
        <v>42289</v>
      </c>
      <c r="K17" s="625" t="s">
        <v>498</v>
      </c>
      <c r="L17" s="112">
        <v>47000</v>
      </c>
      <c r="M17" s="501">
        <f t="shared" si="0"/>
        <v>6600</v>
      </c>
      <c r="N17" s="110">
        <f t="shared" si="1"/>
        <v>1468.75</v>
      </c>
      <c r="O17" s="110">
        <f t="shared" si="2"/>
        <v>70500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26">
        <v>1599996</v>
      </c>
      <c r="J18" s="3">
        <v>42289</v>
      </c>
      <c r="K18" s="625" t="s">
        <v>498</v>
      </c>
      <c r="L18" s="112">
        <v>1383000</v>
      </c>
      <c r="M18" s="501">
        <f t="shared" si="0"/>
        <v>216996</v>
      </c>
      <c r="N18" s="110">
        <f t="shared" si="1"/>
        <v>43218.75</v>
      </c>
      <c r="O18" s="110">
        <f t="shared" si="2"/>
        <v>2074500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26">
        <v>868400</v>
      </c>
      <c r="J19" s="74">
        <v>42289</v>
      </c>
      <c r="K19" s="625" t="s">
        <v>498</v>
      </c>
      <c r="L19" s="112">
        <v>617000</v>
      </c>
      <c r="M19" s="501">
        <f t="shared" si="0"/>
        <v>251400</v>
      </c>
      <c r="N19" s="110">
        <f t="shared" si="1"/>
        <v>19281.25</v>
      </c>
      <c r="O19" s="110">
        <f t="shared" si="2"/>
        <v>925500</v>
      </c>
    </row>
    <row r="20" spans="1:22" ht="30" customHeight="1" x14ac:dyDescent="0.25">
      <c r="A20" s="24">
        <v>108132</v>
      </c>
      <c r="B20" s="95"/>
      <c r="C20" s="95"/>
      <c r="D20" s="24" t="s">
        <v>425</v>
      </c>
      <c r="E20" s="95" t="s">
        <v>97</v>
      </c>
      <c r="F20" s="246">
        <v>42817</v>
      </c>
      <c r="G20" s="246">
        <v>43547</v>
      </c>
      <c r="H20" s="24" t="s">
        <v>36</v>
      </c>
      <c r="I20" s="245">
        <v>19900</v>
      </c>
      <c r="J20" s="3">
        <v>42848</v>
      </c>
      <c r="K20" s="619">
        <v>13</v>
      </c>
      <c r="L20" s="123">
        <v>16050</v>
      </c>
      <c r="M20" s="501">
        <f t="shared" si="0"/>
        <v>3850</v>
      </c>
      <c r="N20" s="110">
        <f t="shared" si="1"/>
        <v>1234.6153846153845</v>
      </c>
      <c r="O20" s="110">
        <f>N20*24</f>
        <v>29630.769230769227</v>
      </c>
    </row>
    <row r="21" spans="1:22" ht="30" customHeight="1" x14ac:dyDescent="0.25">
      <c r="A21" s="237" t="s">
        <v>383</v>
      </c>
      <c r="B21" s="25"/>
      <c r="C21" s="25"/>
      <c r="D21" s="68" t="s">
        <v>185</v>
      </c>
      <c r="E21" s="69" t="s">
        <v>111</v>
      </c>
      <c r="F21" s="25">
        <v>42389</v>
      </c>
      <c r="G21" s="25">
        <v>43850</v>
      </c>
      <c r="H21" s="24" t="s">
        <v>4</v>
      </c>
      <c r="I21" s="26">
        <v>358800</v>
      </c>
      <c r="J21" s="3">
        <v>42420</v>
      </c>
      <c r="K21" s="625" t="s">
        <v>520</v>
      </c>
      <c r="L21" s="123">
        <v>380103</v>
      </c>
      <c r="M21" s="111">
        <f t="shared" si="0"/>
        <v>-21303</v>
      </c>
      <c r="N21" s="110">
        <f t="shared" si="1"/>
        <v>13575.107142857143</v>
      </c>
      <c r="O21" s="110">
        <f t="shared" si="2"/>
        <v>651605.14285714284</v>
      </c>
    </row>
    <row r="22" spans="1:22" ht="30" customHeight="1" x14ac:dyDescent="0.25">
      <c r="A22" s="237" t="s">
        <v>384</v>
      </c>
      <c r="B22" s="24"/>
      <c r="C22" s="24"/>
      <c r="D22" s="68" t="s">
        <v>38</v>
      </c>
      <c r="E22" s="69" t="s">
        <v>112</v>
      </c>
      <c r="F22" s="25">
        <v>42440</v>
      </c>
      <c r="G22" s="25">
        <v>43901</v>
      </c>
      <c r="H22" s="24" t="s">
        <v>4</v>
      </c>
      <c r="I22" s="26">
        <v>67354.070000000007</v>
      </c>
      <c r="J22" s="74">
        <v>42471</v>
      </c>
      <c r="K22" s="625" t="s">
        <v>81</v>
      </c>
      <c r="L22" s="123">
        <v>56250</v>
      </c>
      <c r="M22" s="501">
        <f t="shared" si="0"/>
        <v>11104.070000000007</v>
      </c>
      <c r="N22" s="110">
        <f t="shared" si="1"/>
        <v>2445.6521739130435</v>
      </c>
      <c r="O22" s="110">
        <f t="shared" si="2"/>
        <v>117391.30434782608</v>
      </c>
    </row>
    <row r="23" spans="1:22" ht="30" customHeight="1" x14ac:dyDescent="0.25">
      <c r="A23" s="237" t="s">
        <v>385</v>
      </c>
      <c r="B23" s="24"/>
      <c r="C23" s="24"/>
      <c r="D23" s="68" t="s">
        <v>186</v>
      </c>
      <c r="E23" s="69" t="s">
        <v>112</v>
      </c>
      <c r="F23" s="25">
        <v>42440</v>
      </c>
      <c r="G23" s="25">
        <v>43901</v>
      </c>
      <c r="H23" s="24" t="s">
        <v>4</v>
      </c>
      <c r="I23" s="26">
        <v>67114</v>
      </c>
      <c r="J23" s="3">
        <v>42471</v>
      </c>
      <c r="K23" s="625" t="s">
        <v>82</v>
      </c>
      <c r="L23" s="112">
        <v>22800</v>
      </c>
      <c r="M23" s="501">
        <f t="shared" si="0"/>
        <v>44314</v>
      </c>
      <c r="N23" s="110">
        <f t="shared" si="1"/>
        <v>912</v>
      </c>
      <c r="O23" s="110">
        <f t="shared" si="2"/>
        <v>43776</v>
      </c>
      <c r="P23" s="444"/>
      <c r="Q23" s="444"/>
      <c r="R23" s="444"/>
      <c r="S23" s="444"/>
    </row>
    <row r="24" spans="1:22" ht="30" customHeight="1" x14ac:dyDescent="0.25">
      <c r="A24" s="237"/>
      <c r="B24" s="24"/>
      <c r="C24" s="24"/>
      <c r="D24" s="68" t="s">
        <v>39</v>
      </c>
      <c r="E24" s="69" t="s">
        <v>112</v>
      </c>
      <c r="F24" s="25">
        <v>42440</v>
      </c>
      <c r="G24" s="25">
        <v>43901</v>
      </c>
      <c r="H24" s="24" t="s">
        <v>4</v>
      </c>
      <c r="I24" s="26">
        <v>67352</v>
      </c>
      <c r="J24" s="25">
        <v>42471</v>
      </c>
      <c r="K24" s="237" t="s">
        <v>82</v>
      </c>
      <c r="L24" s="448"/>
      <c r="M24" s="622"/>
      <c r="N24" s="361"/>
      <c r="O24" s="361"/>
      <c r="P24" s="444"/>
      <c r="Q24" s="444"/>
      <c r="R24" s="444"/>
      <c r="S24" s="444"/>
    </row>
    <row r="25" spans="1:22" ht="30" customHeight="1" x14ac:dyDescent="0.25">
      <c r="A25" s="237" t="s">
        <v>386</v>
      </c>
      <c r="B25" s="24"/>
      <c r="C25" s="24"/>
      <c r="D25" s="68" t="s">
        <v>37</v>
      </c>
      <c r="E25" s="69" t="s">
        <v>112</v>
      </c>
      <c r="F25" s="25">
        <v>42440</v>
      </c>
      <c r="G25" s="25">
        <v>43901</v>
      </c>
      <c r="H25" s="24" t="s">
        <v>4</v>
      </c>
      <c r="I25" s="26">
        <v>115272.71</v>
      </c>
      <c r="J25" s="3">
        <v>42471</v>
      </c>
      <c r="K25" s="625" t="s">
        <v>82</v>
      </c>
      <c r="L25" s="112">
        <v>31400</v>
      </c>
      <c r="M25" s="501">
        <f t="shared" si="0"/>
        <v>83872.710000000006</v>
      </c>
      <c r="N25" s="110">
        <f t="shared" si="1"/>
        <v>1256</v>
      </c>
      <c r="O25" s="110">
        <f>N25*48</f>
        <v>60288</v>
      </c>
      <c r="P25" s="444"/>
      <c r="Q25" s="444"/>
      <c r="R25" s="444"/>
      <c r="S25" s="444"/>
    </row>
    <row r="26" spans="1:22" ht="30" customHeight="1" x14ac:dyDescent="0.25">
      <c r="A26" s="237" t="s">
        <v>387</v>
      </c>
      <c r="B26" s="24"/>
      <c r="C26" s="24"/>
      <c r="D26" s="68" t="s">
        <v>40</v>
      </c>
      <c r="E26" s="69" t="s">
        <v>112</v>
      </c>
      <c r="F26" s="25">
        <v>42440</v>
      </c>
      <c r="G26" s="25">
        <v>43901</v>
      </c>
      <c r="H26" s="24" t="s">
        <v>4</v>
      </c>
      <c r="I26" s="26">
        <v>67140</v>
      </c>
      <c r="J26" s="3">
        <v>42471</v>
      </c>
      <c r="K26" s="625" t="s">
        <v>82</v>
      </c>
      <c r="L26" s="112">
        <v>12600</v>
      </c>
      <c r="M26" s="501">
        <f t="shared" si="0"/>
        <v>54540</v>
      </c>
      <c r="N26" s="110">
        <f t="shared" si="1"/>
        <v>504</v>
      </c>
      <c r="O26" s="110">
        <f>N26*48</f>
        <v>24192</v>
      </c>
      <c r="P26" s="444"/>
      <c r="Q26" s="444"/>
      <c r="R26" s="444"/>
      <c r="S26" s="444"/>
      <c r="T26" s="76"/>
      <c r="U26" s="77"/>
      <c r="V26" s="77"/>
    </row>
    <row r="27" spans="1:22" ht="30" customHeight="1" x14ac:dyDescent="0.25">
      <c r="A27" s="237" t="s">
        <v>388</v>
      </c>
      <c r="B27" s="25"/>
      <c r="C27" s="25"/>
      <c r="D27" s="68" t="s">
        <v>24</v>
      </c>
      <c r="E27" s="69" t="s">
        <v>177</v>
      </c>
      <c r="F27" s="25">
        <v>42545</v>
      </c>
      <c r="G27" s="25">
        <v>44006</v>
      </c>
      <c r="H27" s="24" t="s">
        <v>4</v>
      </c>
      <c r="I27" s="26">
        <v>30000000</v>
      </c>
      <c r="J27" s="3">
        <v>42575</v>
      </c>
      <c r="K27" s="625" t="s">
        <v>407</v>
      </c>
      <c r="L27" s="115">
        <v>10252000</v>
      </c>
      <c r="M27" s="501">
        <f t="shared" si="0"/>
        <v>19748000</v>
      </c>
      <c r="N27" s="110">
        <f t="shared" si="1"/>
        <v>466000</v>
      </c>
      <c r="O27" s="110">
        <f>N27*48</f>
        <v>22368000</v>
      </c>
      <c r="P27" s="669" t="s">
        <v>738</v>
      </c>
      <c r="Q27" s="444"/>
      <c r="R27" s="444"/>
      <c r="S27" s="444"/>
    </row>
    <row r="28" spans="1:22" ht="30" customHeight="1" x14ac:dyDescent="0.25">
      <c r="A28" s="237" t="s">
        <v>384</v>
      </c>
      <c r="B28" s="25"/>
      <c r="C28" s="25"/>
      <c r="D28" s="68" t="s">
        <v>30</v>
      </c>
      <c r="E28" s="69" t="s">
        <v>181</v>
      </c>
      <c r="F28" s="25">
        <v>42664</v>
      </c>
      <c r="G28" s="25">
        <v>44125</v>
      </c>
      <c r="H28" s="24" t="s">
        <v>4</v>
      </c>
      <c r="I28" s="26">
        <v>91949</v>
      </c>
      <c r="J28" s="74">
        <v>42695</v>
      </c>
      <c r="K28" s="625" t="s">
        <v>76</v>
      </c>
      <c r="L28" s="123">
        <v>46900</v>
      </c>
      <c r="M28" s="501">
        <f t="shared" si="0"/>
        <v>45049</v>
      </c>
      <c r="N28" s="110">
        <f t="shared" si="1"/>
        <v>2345</v>
      </c>
      <c r="O28" s="110">
        <f>N28*48</f>
        <v>112560</v>
      </c>
      <c r="P28" s="444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26" t="s">
        <v>61</v>
      </c>
      <c r="J29" s="25">
        <v>41913</v>
      </c>
      <c r="K29" s="237" t="s">
        <v>70</v>
      </c>
      <c r="L29" s="361"/>
      <c r="M29" s="622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661">
        <v>157000</v>
      </c>
      <c r="J30" s="78">
        <v>42826</v>
      </c>
      <c r="K30" s="71">
        <v>14</v>
      </c>
      <c r="L30" s="398">
        <v>208000</v>
      </c>
      <c r="M30" s="398">
        <f t="shared" si="0"/>
        <v>-51000</v>
      </c>
      <c r="N30" s="398">
        <f t="shared" si="1"/>
        <v>14857.142857142857</v>
      </c>
      <c r="O30" s="398">
        <f>N30*10</f>
        <v>148571.42857142858</v>
      </c>
      <c r="P30" s="670" t="s">
        <v>658</v>
      </c>
    </row>
    <row r="31" spans="1:22" ht="30" customHeight="1" x14ac:dyDescent="0.25">
      <c r="A31" s="24">
        <v>100406</v>
      </c>
      <c r="B31" s="95"/>
      <c r="C31" s="95"/>
      <c r="D31" s="24" t="s">
        <v>577</v>
      </c>
      <c r="E31" s="24" t="s">
        <v>578</v>
      </c>
      <c r="F31" s="25">
        <v>42804</v>
      </c>
      <c r="G31" s="25">
        <v>43169</v>
      </c>
      <c r="H31" s="24" t="s">
        <v>32</v>
      </c>
      <c r="I31" s="26">
        <v>99000</v>
      </c>
      <c r="J31" s="25">
        <v>42835</v>
      </c>
      <c r="K31" s="24">
        <v>14</v>
      </c>
      <c r="L31" s="675">
        <v>80000</v>
      </c>
      <c r="M31" s="361">
        <f t="shared" si="0"/>
        <v>19000</v>
      </c>
      <c r="N31" s="361">
        <f t="shared" si="1"/>
        <v>5714.2857142857147</v>
      </c>
      <c r="O31" s="361">
        <f>N31*12</f>
        <v>68571.42857142858</v>
      </c>
    </row>
    <row r="32" spans="1:22" ht="30" customHeight="1" x14ac:dyDescent="0.25">
      <c r="A32" s="237">
        <v>118099</v>
      </c>
      <c r="B32" s="25"/>
      <c r="C32" s="25"/>
      <c r="D32" s="68" t="s">
        <v>516</v>
      </c>
      <c r="E32" s="68" t="s">
        <v>523</v>
      </c>
      <c r="F32" s="25">
        <v>42865</v>
      </c>
      <c r="G32" s="25">
        <v>43247</v>
      </c>
      <c r="H32" s="24" t="s">
        <v>32</v>
      </c>
      <c r="I32" s="26">
        <v>19592</v>
      </c>
      <c r="J32" s="25">
        <v>42896</v>
      </c>
      <c r="K32" s="24"/>
      <c r="L32" s="511">
        <v>19592</v>
      </c>
      <c r="M32" s="622"/>
      <c r="N32" s="361"/>
      <c r="O32" s="361"/>
    </row>
    <row r="33" spans="1:21" ht="30" customHeight="1" x14ac:dyDescent="0.25">
      <c r="A33" s="2">
        <v>118715</v>
      </c>
      <c r="B33" s="1"/>
      <c r="C33" s="1"/>
      <c r="D33" s="2" t="s">
        <v>188</v>
      </c>
      <c r="E33" s="2" t="s">
        <v>562</v>
      </c>
      <c r="F33" s="3">
        <v>42878</v>
      </c>
      <c r="G33" s="3">
        <v>43243</v>
      </c>
      <c r="H33" s="2" t="s">
        <v>32</v>
      </c>
      <c r="I33" s="550">
        <v>64195</v>
      </c>
      <c r="J33" s="3">
        <v>42909</v>
      </c>
      <c r="K33" s="619">
        <v>11</v>
      </c>
      <c r="L33" s="410">
        <v>48200</v>
      </c>
      <c r="M33" s="501">
        <f>I33-L33</f>
        <v>15995</v>
      </c>
      <c r="N33" s="110">
        <f>L33/K33</f>
        <v>4381.818181818182</v>
      </c>
      <c r="O33" s="110">
        <f>N33*12</f>
        <v>52581.818181818184</v>
      </c>
    </row>
    <row r="34" spans="1:21" ht="30" x14ac:dyDescent="0.25">
      <c r="A34" s="2">
        <v>105924</v>
      </c>
      <c r="B34" s="1"/>
      <c r="C34" s="1"/>
      <c r="D34" s="266" t="s">
        <v>576</v>
      </c>
      <c r="E34" s="266" t="s">
        <v>579</v>
      </c>
      <c r="F34" s="3">
        <v>42936</v>
      </c>
      <c r="G34" s="3">
        <v>43301</v>
      </c>
      <c r="H34" s="2" t="s">
        <v>32</v>
      </c>
      <c r="I34" s="550">
        <v>40500</v>
      </c>
      <c r="J34" s="3">
        <v>42967</v>
      </c>
      <c r="K34" s="619">
        <v>10</v>
      </c>
      <c r="L34" s="1">
        <v>60000</v>
      </c>
      <c r="M34" s="111">
        <f t="shared" ref="M34:M47" si="3">I34-L34</f>
        <v>-19500</v>
      </c>
      <c r="N34" s="110">
        <f t="shared" ref="N34:N47" si="4">L34/K34</f>
        <v>6000</v>
      </c>
      <c r="O34" s="110">
        <f>N34*12</f>
        <v>72000</v>
      </c>
    </row>
    <row r="35" spans="1:21" s="756" customFormat="1" ht="30" x14ac:dyDescent="0.25">
      <c r="A35" s="2">
        <v>104554</v>
      </c>
      <c r="B35" s="1"/>
      <c r="C35" s="1"/>
      <c r="D35" s="266" t="s">
        <v>24</v>
      </c>
      <c r="E35" s="266" t="s">
        <v>731</v>
      </c>
      <c r="F35" s="3">
        <v>42738</v>
      </c>
      <c r="G35" s="3">
        <v>44199</v>
      </c>
      <c r="H35" s="2" t="s">
        <v>4</v>
      </c>
      <c r="I35" s="550">
        <v>576000</v>
      </c>
      <c r="J35" s="3">
        <v>42769</v>
      </c>
      <c r="K35" s="619">
        <v>17</v>
      </c>
      <c r="L35" s="1">
        <v>110300</v>
      </c>
      <c r="M35" s="501">
        <f t="shared" si="3"/>
        <v>465700</v>
      </c>
      <c r="N35" s="110">
        <f t="shared" si="4"/>
        <v>6488.2352941176468</v>
      </c>
      <c r="O35" s="110">
        <f t="shared" ref="O35:O40" si="5">N35*48</f>
        <v>311435.29411764705</v>
      </c>
      <c r="P35" s="756" t="s">
        <v>732</v>
      </c>
    </row>
    <row r="36" spans="1:21" ht="30" customHeight="1" x14ac:dyDescent="0.25">
      <c r="A36" s="2">
        <v>124338</v>
      </c>
      <c r="B36" s="1"/>
      <c r="C36" s="1"/>
      <c r="D36" s="553" t="s">
        <v>582</v>
      </c>
      <c r="E36" s="266" t="s">
        <v>583</v>
      </c>
      <c r="F36" s="3">
        <v>42989</v>
      </c>
      <c r="G36" s="3">
        <v>44450</v>
      </c>
      <c r="H36" s="2" t="s">
        <v>4</v>
      </c>
      <c r="I36" s="550">
        <v>48800</v>
      </c>
      <c r="J36" s="407">
        <v>43019</v>
      </c>
      <c r="K36" s="619">
        <v>7</v>
      </c>
      <c r="L36" s="1">
        <v>23200</v>
      </c>
      <c r="M36" s="501">
        <f t="shared" si="3"/>
        <v>25600</v>
      </c>
      <c r="N36" s="110">
        <f t="shared" si="4"/>
        <v>3314.2857142857142</v>
      </c>
      <c r="O36" s="110">
        <f t="shared" si="5"/>
        <v>159085.71428571429</v>
      </c>
    </row>
    <row r="37" spans="1:21" ht="30" customHeight="1" x14ac:dyDescent="0.25">
      <c r="A37" s="2">
        <v>124338</v>
      </c>
      <c r="B37" s="1"/>
      <c r="C37" s="1"/>
      <c r="D37" s="553" t="s">
        <v>582</v>
      </c>
      <c r="E37" s="266" t="s">
        <v>584</v>
      </c>
      <c r="F37" s="554">
        <v>42998</v>
      </c>
      <c r="G37" s="3">
        <v>44459</v>
      </c>
      <c r="H37" s="2" t="s">
        <v>4</v>
      </c>
      <c r="I37" s="550">
        <v>49300</v>
      </c>
      <c r="J37" s="407">
        <v>43028</v>
      </c>
      <c r="K37" s="619">
        <v>7</v>
      </c>
      <c r="L37" s="1">
        <v>16300</v>
      </c>
      <c r="M37" s="501">
        <f t="shared" si="3"/>
        <v>33000</v>
      </c>
      <c r="N37" s="110">
        <f t="shared" si="4"/>
        <v>2328.5714285714284</v>
      </c>
      <c r="O37" s="110">
        <f t="shared" si="5"/>
        <v>111771.42857142857</v>
      </c>
    </row>
    <row r="38" spans="1:21" ht="30" customHeight="1" x14ac:dyDescent="0.25">
      <c r="A38" s="2">
        <v>115483</v>
      </c>
      <c r="B38" s="1"/>
      <c r="C38" s="1"/>
      <c r="D38" s="2" t="s">
        <v>580</v>
      </c>
      <c r="E38" s="2" t="s">
        <v>601</v>
      </c>
      <c r="F38" s="407">
        <v>43096</v>
      </c>
      <c r="G38" s="407">
        <v>44557</v>
      </c>
      <c r="H38" s="2" t="s">
        <v>4</v>
      </c>
      <c r="I38" s="550">
        <v>1500000</v>
      </c>
      <c r="J38" s="407">
        <v>43127</v>
      </c>
      <c r="K38" s="619">
        <v>6</v>
      </c>
      <c r="L38" s="1">
        <v>214200</v>
      </c>
      <c r="M38" s="501">
        <f t="shared" si="3"/>
        <v>1285800</v>
      </c>
      <c r="N38" s="110">
        <f t="shared" si="4"/>
        <v>35700</v>
      </c>
      <c r="O38" s="110">
        <f t="shared" si="5"/>
        <v>1713600</v>
      </c>
    </row>
    <row r="39" spans="1:21" ht="30" customHeight="1" x14ac:dyDescent="0.25">
      <c r="A39" s="2">
        <v>125973</v>
      </c>
      <c r="B39" s="2"/>
      <c r="C39" s="2"/>
      <c r="D39" s="2" t="s">
        <v>27</v>
      </c>
      <c r="E39" s="266" t="s">
        <v>437</v>
      </c>
      <c r="F39" s="407">
        <v>43096</v>
      </c>
      <c r="G39" s="407">
        <v>44557</v>
      </c>
      <c r="H39" s="2" t="s">
        <v>4</v>
      </c>
      <c r="I39" s="550">
        <v>350000</v>
      </c>
      <c r="J39" s="407">
        <v>43128</v>
      </c>
      <c r="K39" s="619">
        <v>6</v>
      </c>
      <c r="L39" s="1">
        <v>43600</v>
      </c>
      <c r="M39" s="501">
        <f t="shared" si="3"/>
        <v>306400</v>
      </c>
      <c r="N39" s="110">
        <f t="shared" si="4"/>
        <v>7266.666666666667</v>
      </c>
      <c r="O39" s="110">
        <f t="shared" si="5"/>
        <v>348800</v>
      </c>
    </row>
    <row r="40" spans="1:21" ht="30" customHeight="1" x14ac:dyDescent="0.25">
      <c r="A40" s="2">
        <v>106225</v>
      </c>
      <c r="B40" s="2"/>
      <c r="C40" s="2"/>
      <c r="D40" s="2" t="s">
        <v>626</v>
      </c>
      <c r="E40" s="266" t="s">
        <v>627</v>
      </c>
      <c r="F40" s="3">
        <v>43143</v>
      </c>
      <c r="G40" s="3">
        <v>43873</v>
      </c>
      <c r="H40" s="2" t="s">
        <v>4</v>
      </c>
      <c r="I40" s="2">
        <v>6390000</v>
      </c>
      <c r="J40" s="3">
        <v>43171</v>
      </c>
      <c r="K40" s="619">
        <v>4</v>
      </c>
      <c r="L40" s="118">
        <v>344920</v>
      </c>
      <c r="M40" s="501">
        <f t="shared" si="3"/>
        <v>6045080</v>
      </c>
      <c r="N40" s="110">
        <f t="shared" si="4"/>
        <v>86230</v>
      </c>
      <c r="O40" s="110">
        <f t="shared" si="5"/>
        <v>4139040</v>
      </c>
    </row>
    <row r="41" spans="1:21" ht="30" customHeight="1" x14ac:dyDescent="0.25">
      <c r="A41" s="2">
        <v>105924</v>
      </c>
      <c r="B41" s="2"/>
      <c r="C41" s="2"/>
      <c r="D41" s="2" t="s">
        <v>333</v>
      </c>
      <c r="E41" s="266" t="s">
        <v>579</v>
      </c>
      <c r="F41" s="3">
        <v>43143</v>
      </c>
      <c r="G41" s="3">
        <v>43873</v>
      </c>
      <c r="H41" s="2" t="s">
        <v>36</v>
      </c>
      <c r="I41" s="2">
        <v>35000</v>
      </c>
      <c r="J41" s="3">
        <v>43174</v>
      </c>
      <c r="K41" s="619">
        <v>4</v>
      </c>
      <c r="L41" s="118">
        <v>14800</v>
      </c>
      <c r="M41" s="501">
        <f t="shared" si="3"/>
        <v>20200</v>
      </c>
      <c r="N41" s="110">
        <f t="shared" si="4"/>
        <v>3700</v>
      </c>
      <c r="O41" s="110">
        <f>N41*24</f>
        <v>88800</v>
      </c>
    </row>
    <row r="42" spans="1:21" ht="30" customHeight="1" x14ac:dyDescent="0.25">
      <c r="A42" s="2" t="s">
        <v>365</v>
      </c>
      <c r="B42" s="2"/>
      <c r="C42" s="2"/>
      <c r="D42" s="2" t="s">
        <v>630</v>
      </c>
      <c r="E42" s="2" t="s">
        <v>632</v>
      </c>
      <c r="F42" s="3">
        <v>43179</v>
      </c>
      <c r="G42" s="3">
        <v>43544</v>
      </c>
      <c r="H42" s="2" t="s">
        <v>32</v>
      </c>
      <c r="I42" s="2">
        <v>69400</v>
      </c>
      <c r="J42" s="3">
        <v>43210</v>
      </c>
      <c r="K42" s="619">
        <v>3</v>
      </c>
      <c r="L42" s="118">
        <v>84650</v>
      </c>
      <c r="M42" s="111">
        <f t="shared" si="3"/>
        <v>-15250</v>
      </c>
      <c r="N42" s="110">
        <f t="shared" si="4"/>
        <v>28216.666666666668</v>
      </c>
      <c r="O42" s="110">
        <f>N42*12</f>
        <v>338600</v>
      </c>
      <c r="P42" s="669" t="s">
        <v>659</v>
      </c>
      <c r="Q42" s="668"/>
      <c r="R42" s="668"/>
      <c r="S42" s="668"/>
      <c r="T42" s="668"/>
      <c r="U42" s="663"/>
    </row>
    <row r="43" spans="1:21" ht="30" customHeight="1" x14ac:dyDescent="0.25">
      <c r="A43" s="2">
        <v>112799</v>
      </c>
      <c r="B43" s="2"/>
      <c r="C43" s="2"/>
      <c r="D43" s="2" t="s">
        <v>631</v>
      </c>
      <c r="E43" s="266" t="s">
        <v>633</v>
      </c>
      <c r="F43" s="3">
        <v>43186</v>
      </c>
      <c r="G43" s="3">
        <v>43551</v>
      </c>
      <c r="H43" s="2" t="s">
        <v>32</v>
      </c>
      <c r="I43" s="2">
        <v>72300</v>
      </c>
      <c r="J43" s="3">
        <v>43217</v>
      </c>
      <c r="K43" s="619">
        <v>3</v>
      </c>
      <c r="L43" s="118">
        <v>35200</v>
      </c>
      <c r="M43" s="501">
        <f t="shared" si="3"/>
        <v>37100</v>
      </c>
      <c r="N43" s="110">
        <f t="shared" si="4"/>
        <v>11733.333333333334</v>
      </c>
      <c r="O43" s="110">
        <f>N43*12</f>
        <v>140800</v>
      </c>
    </row>
    <row r="44" spans="1:21" ht="30" customHeight="1" x14ac:dyDescent="0.25">
      <c r="A44" s="2">
        <v>124764</v>
      </c>
      <c r="B44" s="2"/>
      <c r="C44" s="2"/>
      <c r="D44" s="2" t="s">
        <v>634</v>
      </c>
      <c r="E44" s="266" t="s">
        <v>635</v>
      </c>
      <c r="F44" s="3">
        <v>43188</v>
      </c>
      <c r="G44" s="3">
        <v>43552</v>
      </c>
      <c r="H44" s="2" t="s">
        <v>32</v>
      </c>
      <c r="I44" s="2">
        <v>50000</v>
      </c>
      <c r="J44" s="3">
        <v>43219</v>
      </c>
      <c r="K44" s="619">
        <v>3</v>
      </c>
      <c r="L44" s="118">
        <v>24600</v>
      </c>
      <c r="M44" s="501">
        <f t="shared" si="3"/>
        <v>25400</v>
      </c>
      <c r="N44" s="110">
        <f t="shared" si="4"/>
        <v>8200</v>
      </c>
      <c r="O44" s="642">
        <f>N44*12</f>
        <v>98400</v>
      </c>
    </row>
    <row r="45" spans="1:21" ht="30" customHeight="1" x14ac:dyDescent="0.25">
      <c r="A45" s="2">
        <v>124338</v>
      </c>
      <c r="B45" s="2"/>
      <c r="C45" s="2"/>
      <c r="D45" s="2" t="s">
        <v>582</v>
      </c>
      <c r="E45" s="266" t="s">
        <v>636</v>
      </c>
      <c r="F45" s="3">
        <v>43188</v>
      </c>
      <c r="G45" s="3">
        <v>43552</v>
      </c>
      <c r="H45" s="2" t="s">
        <v>32</v>
      </c>
      <c r="I45" s="2">
        <v>59700</v>
      </c>
      <c r="J45" s="3">
        <v>43219</v>
      </c>
      <c r="K45" s="619">
        <v>3</v>
      </c>
      <c r="L45" s="118">
        <v>16500</v>
      </c>
      <c r="M45" s="501">
        <f t="shared" si="3"/>
        <v>43200</v>
      </c>
      <c r="N45" s="110">
        <f t="shared" si="4"/>
        <v>5500</v>
      </c>
      <c r="O45" s="110">
        <f>N45*12</f>
        <v>66000</v>
      </c>
    </row>
    <row r="46" spans="1:21" ht="30" customHeight="1" x14ac:dyDescent="0.25">
      <c r="A46" s="2">
        <v>116554</v>
      </c>
      <c r="B46" s="2"/>
      <c r="C46" s="2"/>
      <c r="D46" s="266" t="s">
        <v>433</v>
      </c>
      <c r="E46" s="266" t="s">
        <v>434</v>
      </c>
      <c r="F46" s="3">
        <v>43200</v>
      </c>
      <c r="G46" s="3">
        <v>43465</v>
      </c>
      <c r="H46" s="2" t="s">
        <v>639</v>
      </c>
      <c r="I46" s="2">
        <v>50000</v>
      </c>
      <c r="J46" s="3">
        <v>43230</v>
      </c>
      <c r="K46" s="619">
        <v>2</v>
      </c>
      <c r="L46" s="118">
        <v>3960</v>
      </c>
      <c r="M46" s="501">
        <f t="shared" si="3"/>
        <v>46040</v>
      </c>
      <c r="N46" s="110">
        <f t="shared" si="4"/>
        <v>1980</v>
      </c>
      <c r="O46" s="110">
        <f>N46*8</f>
        <v>15840</v>
      </c>
    </row>
    <row r="47" spans="1:21" ht="30" customHeight="1" x14ac:dyDescent="0.25">
      <c r="A47" s="2">
        <v>109792</v>
      </c>
      <c r="B47" s="2"/>
      <c r="C47" s="2"/>
      <c r="D47" s="2" t="s">
        <v>637</v>
      </c>
      <c r="E47" s="266" t="s">
        <v>638</v>
      </c>
      <c r="F47" s="3">
        <v>43202</v>
      </c>
      <c r="G47" s="3">
        <v>43465</v>
      </c>
      <c r="H47" s="2" t="s">
        <v>639</v>
      </c>
      <c r="I47" s="2">
        <v>198000</v>
      </c>
      <c r="J47" s="3">
        <v>43232</v>
      </c>
      <c r="K47" s="619">
        <v>2</v>
      </c>
      <c r="L47" s="118">
        <v>197600</v>
      </c>
      <c r="M47" s="501">
        <f t="shared" si="3"/>
        <v>400</v>
      </c>
      <c r="N47" s="110">
        <f t="shared" si="4"/>
        <v>98800</v>
      </c>
      <c r="O47" s="110">
        <f>N47*8</f>
        <v>790400</v>
      </c>
    </row>
    <row r="48" spans="1:21" ht="30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631"/>
      <c r="L48" s="40"/>
      <c r="M48" s="632"/>
      <c r="N48" s="40"/>
      <c r="O48" s="40"/>
    </row>
    <row r="62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3"/>
  <dimension ref="A1:V61"/>
  <sheetViews>
    <sheetView workbookViewId="0">
      <pane ySplit="6" topLeftCell="A19" activePane="bottomLeft" state="frozen"/>
      <selection activeCell="H5" sqref="H5"/>
      <selection pane="bottomLeft" activeCell="A25" sqref="A25:XFD25"/>
    </sheetView>
  </sheetViews>
  <sheetFormatPr defaultColWidth="9.140625" defaultRowHeight="15" x14ac:dyDescent="0.25"/>
  <cols>
    <col min="1" max="1" width="10.28515625" style="363" customWidth="1"/>
    <col min="2" max="2" width="9.42578125" style="363" customWidth="1"/>
    <col min="3" max="3" width="10.28515625" style="363" customWidth="1"/>
    <col min="4" max="4" width="22.28515625" style="363" customWidth="1"/>
    <col min="5" max="5" width="15" style="363" customWidth="1"/>
    <col min="6" max="6" width="10.5703125" style="363" customWidth="1"/>
    <col min="7" max="7" width="10.7109375" style="363" customWidth="1"/>
    <col min="8" max="8" width="12.7109375" style="363" customWidth="1"/>
    <col min="9" max="9" width="17.5703125" style="686" customWidth="1"/>
    <col min="10" max="10" width="10.140625" style="363" customWidth="1"/>
    <col min="11" max="11" width="10.28515625" style="624" customWidth="1"/>
    <col min="12" max="12" width="11.28515625" style="683" customWidth="1"/>
    <col min="13" max="13" width="12.5703125" style="682" customWidth="1"/>
    <col min="14" max="15" width="11.85546875" style="607" customWidth="1"/>
    <col min="16" max="16" width="32.7109375" style="607" customWidth="1"/>
    <col min="17" max="17" width="13.42578125" style="607" customWidth="1"/>
    <col min="18" max="16384" width="9.140625" style="607"/>
  </cols>
  <sheetData>
    <row r="1" spans="1:22" ht="20.100000000000001" customHeight="1" x14ac:dyDescent="0.25">
      <c r="A1" s="363" t="s">
        <v>549</v>
      </c>
    </row>
    <row r="2" spans="1:22" ht="20.100000000000001" customHeight="1" x14ac:dyDescent="0.25">
      <c r="A2" s="882" t="s">
        <v>199</v>
      </c>
      <c r="B2" s="882"/>
      <c r="C2" s="671"/>
    </row>
    <row r="3" spans="1:22" ht="20.100000000000001" customHeight="1" x14ac:dyDescent="0.25">
      <c r="A3" s="883" t="s">
        <v>200</v>
      </c>
      <c r="B3" s="883"/>
      <c r="C3" s="672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89" t="s">
        <v>19</v>
      </c>
      <c r="N5" s="868" t="s">
        <v>652</v>
      </c>
      <c r="O5" s="866" t="s">
        <v>540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84" t="s">
        <v>119</v>
      </c>
      <c r="J6" s="65" t="s">
        <v>120</v>
      </c>
      <c r="K6" s="608" t="s">
        <v>644</v>
      </c>
      <c r="L6" s="684" t="s">
        <v>122</v>
      </c>
      <c r="M6" s="890"/>
      <c r="N6" s="879"/>
      <c r="O6" s="867"/>
      <c r="V6" s="607" t="s">
        <v>505</v>
      </c>
    </row>
    <row r="7" spans="1:22" ht="30" customHeight="1" x14ac:dyDescent="0.25">
      <c r="A7" s="649" t="s">
        <v>369</v>
      </c>
      <c r="B7" s="650"/>
      <c r="C7" s="650"/>
      <c r="D7" s="79" t="s">
        <v>9</v>
      </c>
      <c r="E7" s="80" t="s">
        <v>453</v>
      </c>
      <c r="F7" s="78">
        <v>41775</v>
      </c>
      <c r="G7" s="78">
        <v>43236</v>
      </c>
      <c r="H7" s="71" t="s">
        <v>4</v>
      </c>
      <c r="I7" s="687">
        <v>519296</v>
      </c>
      <c r="J7" s="78">
        <v>41806</v>
      </c>
      <c r="K7" s="233" t="s">
        <v>518</v>
      </c>
      <c r="L7" s="398">
        <v>624200</v>
      </c>
      <c r="M7" s="398">
        <f t="shared" ref="M7:M29" si="0">I7-L7</f>
        <v>-104904</v>
      </c>
      <c r="N7" s="398">
        <f t="shared" ref="N7:N10" si="1">L7/K7</f>
        <v>13004.166666666666</v>
      </c>
      <c r="O7" s="398">
        <f>N7*48</f>
        <v>624200</v>
      </c>
    </row>
    <row r="8" spans="1:22" ht="30" customHeight="1" x14ac:dyDescent="0.25">
      <c r="A8" s="236" t="s">
        <v>372</v>
      </c>
      <c r="B8" s="93"/>
      <c r="C8" s="93"/>
      <c r="D8" s="68" t="s">
        <v>50</v>
      </c>
      <c r="E8" s="69" t="s">
        <v>103</v>
      </c>
      <c r="F8" s="25">
        <v>42013</v>
      </c>
      <c r="G8" s="25">
        <v>43474</v>
      </c>
      <c r="H8" s="25" t="s">
        <v>4</v>
      </c>
      <c r="I8" s="688" t="s">
        <v>547</v>
      </c>
      <c r="J8" s="3">
        <v>42044</v>
      </c>
      <c r="K8" s="625" t="s">
        <v>399</v>
      </c>
      <c r="L8" s="112">
        <v>29300</v>
      </c>
      <c r="M8" s="501"/>
      <c r="N8" s="110">
        <f t="shared" si="1"/>
        <v>732.5</v>
      </c>
      <c r="O8" s="110">
        <f>N8*48</f>
        <v>35160</v>
      </c>
    </row>
    <row r="9" spans="1:22" ht="30" customHeight="1" x14ac:dyDescent="0.25">
      <c r="A9" s="236" t="s">
        <v>373</v>
      </c>
      <c r="B9" s="93"/>
      <c r="C9" s="93"/>
      <c r="D9" s="68" t="s">
        <v>51</v>
      </c>
      <c r="E9" s="69" t="s">
        <v>103</v>
      </c>
      <c r="F9" s="25">
        <v>42013</v>
      </c>
      <c r="G9" s="25">
        <v>43474</v>
      </c>
      <c r="H9" s="25" t="s">
        <v>4</v>
      </c>
      <c r="I9" s="688">
        <v>30000</v>
      </c>
      <c r="J9" s="3">
        <v>42044</v>
      </c>
      <c r="K9" s="625" t="s">
        <v>399</v>
      </c>
      <c r="L9" s="112">
        <v>17600</v>
      </c>
      <c r="M9" s="501">
        <f t="shared" si="0"/>
        <v>12400</v>
      </c>
      <c r="N9" s="110">
        <f t="shared" si="1"/>
        <v>440</v>
      </c>
      <c r="O9" s="110">
        <f>N9*48</f>
        <v>21120</v>
      </c>
    </row>
    <row r="10" spans="1:22" ht="30" customHeight="1" x14ac:dyDescent="0.25">
      <c r="A10" s="237" t="s">
        <v>374</v>
      </c>
      <c r="B10" s="25"/>
      <c r="C10" s="25"/>
      <c r="D10" s="68" t="s">
        <v>129</v>
      </c>
      <c r="E10" s="69" t="s">
        <v>103</v>
      </c>
      <c r="F10" s="25">
        <v>42013</v>
      </c>
      <c r="G10" s="25">
        <v>43474</v>
      </c>
      <c r="H10" s="25" t="s">
        <v>4</v>
      </c>
      <c r="I10" s="689" t="s">
        <v>547</v>
      </c>
      <c r="J10" s="3">
        <v>42044</v>
      </c>
      <c r="K10" s="625" t="s">
        <v>399</v>
      </c>
      <c r="L10" s="112">
        <v>24300</v>
      </c>
      <c r="M10" s="501"/>
      <c r="N10" s="110">
        <f t="shared" si="1"/>
        <v>607.5</v>
      </c>
      <c r="O10" s="110">
        <f>N10*48</f>
        <v>29160</v>
      </c>
    </row>
    <row r="11" spans="1:22" ht="30" customHeight="1" x14ac:dyDescent="0.25">
      <c r="A11" s="237" t="s">
        <v>375</v>
      </c>
      <c r="B11" s="25"/>
      <c r="C11" s="25"/>
      <c r="D11" s="68" t="s">
        <v>196</v>
      </c>
      <c r="E11" s="69" t="s">
        <v>104</v>
      </c>
      <c r="F11" s="25">
        <v>42058</v>
      </c>
      <c r="G11" s="25">
        <v>43519</v>
      </c>
      <c r="H11" s="25" t="s">
        <v>4</v>
      </c>
      <c r="I11" s="688">
        <v>10708492</v>
      </c>
      <c r="J11" s="25">
        <v>42086</v>
      </c>
      <c r="K11" s="626" t="s">
        <v>401</v>
      </c>
      <c r="L11" s="240"/>
      <c r="M11" s="622"/>
      <c r="N11" s="361"/>
      <c r="O11" s="361"/>
    </row>
    <row r="12" spans="1:22" ht="30" customHeight="1" x14ac:dyDescent="0.25">
      <c r="A12" s="237" t="s">
        <v>376</v>
      </c>
      <c r="B12" s="25"/>
      <c r="C12" s="25"/>
      <c r="D12" s="68" t="s">
        <v>7</v>
      </c>
      <c r="E12" s="69" t="s">
        <v>182</v>
      </c>
      <c r="F12" s="25">
        <v>42137</v>
      </c>
      <c r="G12" s="25">
        <v>43598</v>
      </c>
      <c r="H12" s="25" t="s">
        <v>4</v>
      </c>
      <c r="I12" s="688">
        <v>419996</v>
      </c>
      <c r="J12" s="3">
        <v>42168</v>
      </c>
      <c r="K12" s="625" t="s">
        <v>519</v>
      </c>
      <c r="L12" s="112">
        <v>423900</v>
      </c>
      <c r="M12" s="111">
        <f t="shared" si="0"/>
        <v>-3904</v>
      </c>
      <c r="N12" s="110">
        <f t="shared" ref="N12:N29" si="2">L12/K12</f>
        <v>11775</v>
      </c>
      <c r="O12" s="110">
        <f t="shared" ref="O12:O21" si="3">N12*48</f>
        <v>565200</v>
      </c>
    </row>
    <row r="13" spans="1:22" ht="30" customHeight="1" x14ac:dyDescent="0.25">
      <c r="A13" s="237" t="s">
        <v>377</v>
      </c>
      <c r="B13" s="24"/>
      <c r="C13" s="24"/>
      <c r="D13" s="68" t="s">
        <v>48</v>
      </c>
      <c r="E13" s="69" t="s">
        <v>105</v>
      </c>
      <c r="F13" s="25">
        <v>42150</v>
      </c>
      <c r="G13" s="25">
        <v>43611</v>
      </c>
      <c r="H13" s="24" t="s">
        <v>4</v>
      </c>
      <c r="I13" s="688">
        <v>19800</v>
      </c>
      <c r="J13" s="3">
        <v>42181</v>
      </c>
      <c r="K13" s="625" t="s">
        <v>402</v>
      </c>
      <c r="L13" s="112">
        <v>18300</v>
      </c>
      <c r="M13" s="501">
        <f t="shared" si="0"/>
        <v>1500</v>
      </c>
      <c r="N13" s="110">
        <f t="shared" si="2"/>
        <v>538.23529411764707</v>
      </c>
      <c r="O13" s="110">
        <f t="shared" si="3"/>
        <v>25835.294117647059</v>
      </c>
    </row>
    <row r="14" spans="1:22" ht="30" customHeight="1" x14ac:dyDescent="0.25">
      <c r="A14" s="237" t="s">
        <v>378</v>
      </c>
      <c r="B14" s="25"/>
      <c r="C14" s="25"/>
      <c r="D14" s="68" t="s">
        <v>10</v>
      </c>
      <c r="E14" s="69" t="s">
        <v>107</v>
      </c>
      <c r="F14" s="25">
        <v>42259</v>
      </c>
      <c r="G14" s="25">
        <v>43720</v>
      </c>
      <c r="H14" s="24" t="s">
        <v>4</v>
      </c>
      <c r="I14" s="688">
        <v>282000</v>
      </c>
      <c r="J14" s="3">
        <v>42289</v>
      </c>
      <c r="K14" s="625" t="s">
        <v>498</v>
      </c>
      <c r="L14" s="112">
        <v>187800</v>
      </c>
      <c r="M14" s="501">
        <f t="shared" si="0"/>
        <v>94200</v>
      </c>
      <c r="N14" s="110">
        <f t="shared" si="2"/>
        <v>5868.75</v>
      </c>
      <c r="O14" s="110">
        <f t="shared" si="3"/>
        <v>281700</v>
      </c>
    </row>
    <row r="15" spans="1:22" ht="30" customHeight="1" x14ac:dyDescent="0.25">
      <c r="A15" s="236" t="s">
        <v>379</v>
      </c>
      <c r="B15" s="93"/>
      <c r="C15" s="93"/>
      <c r="D15" s="68" t="s">
        <v>6</v>
      </c>
      <c r="E15" s="69" t="s">
        <v>106</v>
      </c>
      <c r="F15" s="25">
        <v>42259</v>
      </c>
      <c r="G15" s="25">
        <v>43720</v>
      </c>
      <c r="H15" s="24" t="s">
        <v>4</v>
      </c>
      <c r="I15" s="688">
        <v>53600</v>
      </c>
      <c r="J15" s="3">
        <v>42289</v>
      </c>
      <c r="K15" s="625" t="s">
        <v>498</v>
      </c>
      <c r="L15" s="112">
        <v>47000</v>
      </c>
      <c r="M15" s="501">
        <f t="shared" si="0"/>
        <v>6600</v>
      </c>
      <c r="N15" s="110">
        <f t="shared" si="2"/>
        <v>1468.75</v>
      </c>
      <c r="O15" s="110">
        <f t="shared" si="3"/>
        <v>70500</v>
      </c>
    </row>
    <row r="16" spans="1:22" ht="30" customHeight="1" x14ac:dyDescent="0.25">
      <c r="A16" s="236" t="s">
        <v>380</v>
      </c>
      <c r="B16" s="93"/>
      <c r="C16" s="93"/>
      <c r="D16" s="68" t="s">
        <v>47</v>
      </c>
      <c r="E16" s="69" t="s">
        <v>108</v>
      </c>
      <c r="F16" s="25">
        <v>42259</v>
      </c>
      <c r="G16" s="25">
        <v>43720</v>
      </c>
      <c r="H16" s="24" t="s">
        <v>4</v>
      </c>
      <c r="I16" s="688">
        <v>1599996</v>
      </c>
      <c r="J16" s="3">
        <v>42289</v>
      </c>
      <c r="K16" s="625" t="s">
        <v>498</v>
      </c>
      <c r="L16" s="112">
        <v>1386200</v>
      </c>
      <c r="M16" s="501">
        <f t="shared" si="0"/>
        <v>213796</v>
      </c>
      <c r="N16" s="110">
        <f t="shared" si="2"/>
        <v>43318.75</v>
      </c>
      <c r="O16" s="110">
        <f t="shared" si="3"/>
        <v>2079300</v>
      </c>
    </row>
    <row r="17" spans="1:22" ht="30" customHeight="1" x14ac:dyDescent="0.25">
      <c r="A17" s="237" t="s">
        <v>381</v>
      </c>
      <c r="B17" s="25"/>
      <c r="C17" s="25"/>
      <c r="D17" s="68" t="s">
        <v>184</v>
      </c>
      <c r="E17" s="69" t="s">
        <v>109</v>
      </c>
      <c r="F17" s="25">
        <v>42259</v>
      </c>
      <c r="G17" s="25">
        <v>43720</v>
      </c>
      <c r="H17" s="24" t="s">
        <v>4</v>
      </c>
      <c r="I17" s="688">
        <v>868400</v>
      </c>
      <c r="J17" s="74">
        <v>42289</v>
      </c>
      <c r="K17" s="625" t="s">
        <v>498</v>
      </c>
      <c r="L17" s="112">
        <v>617000</v>
      </c>
      <c r="M17" s="501">
        <f t="shared" si="0"/>
        <v>251400</v>
      </c>
      <c r="N17" s="110">
        <f t="shared" si="2"/>
        <v>19281.25</v>
      </c>
      <c r="O17" s="110">
        <f t="shared" si="3"/>
        <v>925500</v>
      </c>
    </row>
    <row r="18" spans="1:22" ht="30" customHeight="1" x14ac:dyDescent="0.25">
      <c r="A18" s="24">
        <v>108132</v>
      </c>
      <c r="B18" s="24"/>
      <c r="C18" s="24"/>
      <c r="D18" s="24" t="s">
        <v>425</v>
      </c>
      <c r="E18" s="24" t="s">
        <v>97</v>
      </c>
      <c r="F18" s="25">
        <v>42817</v>
      </c>
      <c r="G18" s="25">
        <v>43547</v>
      </c>
      <c r="H18" s="24" t="s">
        <v>36</v>
      </c>
      <c r="I18" s="690">
        <v>19900</v>
      </c>
      <c r="J18" s="3">
        <v>42848</v>
      </c>
      <c r="K18" s="619">
        <v>13</v>
      </c>
      <c r="L18" s="123">
        <v>16500</v>
      </c>
      <c r="M18" s="501">
        <f t="shared" si="0"/>
        <v>3400</v>
      </c>
      <c r="N18" s="110">
        <f t="shared" si="2"/>
        <v>1269.2307692307693</v>
      </c>
      <c r="O18" s="110">
        <f>N18*24</f>
        <v>30461.538461538461</v>
      </c>
    </row>
    <row r="19" spans="1:22" ht="30" customHeight="1" x14ac:dyDescent="0.25">
      <c r="A19" s="237" t="s">
        <v>383</v>
      </c>
      <c r="B19" s="25"/>
      <c r="C19" s="25"/>
      <c r="D19" s="68" t="s">
        <v>185</v>
      </c>
      <c r="E19" s="69" t="s">
        <v>111</v>
      </c>
      <c r="F19" s="25">
        <v>42389</v>
      </c>
      <c r="G19" s="25">
        <v>43850</v>
      </c>
      <c r="H19" s="24" t="s">
        <v>4</v>
      </c>
      <c r="I19" s="688">
        <v>358800</v>
      </c>
      <c r="J19" s="3">
        <v>42420</v>
      </c>
      <c r="K19" s="625" t="s">
        <v>520</v>
      </c>
      <c r="L19" s="123">
        <v>380100</v>
      </c>
      <c r="M19" s="111">
        <f t="shared" si="0"/>
        <v>-21300</v>
      </c>
      <c r="N19" s="110">
        <f t="shared" si="2"/>
        <v>13575</v>
      </c>
      <c r="O19" s="110">
        <f t="shared" si="3"/>
        <v>651600</v>
      </c>
    </row>
    <row r="20" spans="1:22" ht="30" customHeight="1" x14ac:dyDescent="0.25">
      <c r="A20" s="237" t="s">
        <v>384</v>
      </c>
      <c r="B20" s="24"/>
      <c r="C20" s="24"/>
      <c r="D20" s="68" t="s">
        <v>38</v>
      </c>
      <c r="E20" s="69" t="s">
        <v>112</v>
      </c>
      <c r="F20" s="25">
        <v>42440</v>
      </c>
      <c r="G20" s="25">
        <v>43901</v>
      </c>
      <c r="H20" s="24" t="s">
        <v>4</v>
      </c>
      <c r="I20" s="688">
        <v>67354.070000000007</v>
      </c>
      <c r="J20" s="74">
        <v>42471</v>
      </c>
      <c r="K20" s="625" t="s">
        <v>81</v>
      </c>
      <c r="L20" s="123">
        <v>56350</v>
      </c>
      <c r="M20" s="501">
        <f t="shared" si="0"/>
        <v>11004.070000000007</v>
      </c>
      <c r="N20" s="110">
        <f t="shared" si="2"/>
        <v>2450</v>
      </c>
      <c r="O20" s="110">
        <f t="shared" si="3"/>
        <v>117600</v>
      </c>
    </row>
    <row r="21" spans="1:22" ht="30" customHeight="1" x14ac:dyDescent="0.25">
      <c r="A21" s="237" t="s">
        <v>385</v>
      </c>
      <c r="B21" s="24"/>
      <c r="C21" s="24"/>
      <c r="D21" s="68" t="s">
        <v>186</v>
      </c>
      <c r="E21" s="69" t="s">
        <v>112</v>
      </c>
      <c r="F21" s="25">
        <v>42440</v>
      </c>
      <c r="G21" s="25">
        <v>43901</v>
      </c>
      <c r="H21" s="24" t="s">
        <v>4</v>
      </c>
      <c r="I21" s="688">
        <v>67114</v>
      </c>
      <c r="J21" s="3">
        <v>42471</v>
      </c>
      <c r="K21" s="625" t="s">
        <v>82</v>
      </c>
      <c r="L21" s="112">
        <v>22800</v>
      </c>
      <c r="M21" s="501">
        <f t="shared" si="0"/>
        <v>44314</v>
      </c>
      <c r="N21" s="110">
        <f t="shared" si="2"/>
        <v>912</v>
      </c>
      <c r="O21" s="110">
        <f t="shared" si="3"/>
        <v>43776</v>
      </c>
      <c r="P21" s="444"/>
      <c r="Q21" s="444"/>
      <c r="R21" s="444"/>
      <c r="S21" s="444"/>
    </row>
    <row r="22" spans="1:22" ht="30" customHeight="1" x14ac:dyDescent="0.25">
      <c r="A22" s="237"/>
      <c r="B22" s="24"/>
      <c r="C22" s="24"/>
      <c r="D22" s="68" t="s">
        <v>39</v>
      </c>
      <c r="E22" s="69" t="s">
        <v>112</v>
      </c>
      <c r="F22" s="25">
        <v>42440</v>
      </c>
      <c r="G22" s="25">
        <v>43901</v>
      </c>
      <c r="H22" s="24" t="s">
        <v>4</v>
      </c>
      <c r="I22" s="688">
        <v>67352</v>
      </c>
      <c r="J22" s="25">
        <v>42471</v>
      </c>
      <c r="K22" s="237" t="s">
        <v>82</v>
      </c>
      <c r="L22" s="448"/>
      <c r="M22" s="622"/>
      <c r="N22" s="361"/>
      <c r="O22" s="361"/>
      <c r="P22" s="444"/>
      <c r="Q22" s="444"/>
      <c r="R22" s="444"/>
      <c r="S22" s="444"/>
    </row>
    <row r="23" spans="1:22" ht="30" customHeight="1" x14ac:dyDescent="0.25">
      <c r="A23" s="237" t="s">
        <v>386</v>
      </c>
      <c r="B23" s="24"/>
      <c r="C23" s="24"/>
      <c r="D23" s="68" t="s">
        <v>37</v>
      </c>
      <c r="E23" s="69" t="s">
        <v>112</v>
      </c>
      <c r="F23" s="25">
        <v>42440</v>
      </c>
      <c r="G23" s="25">
        <v>43901</v>
      </c>
      <c r="H23" s="24" t="s">
        <v>4</v>
      </c>
      <c r="I23" s="688">
        <v>115272.71</v>
      </c>
      <c r="J23" s="3">
        <v>42471</v>
      </c>
      <c r="K23" s="625" t="s">
        <v>82</v>
      </c>
      <c r="L23" s="112">
        <v>31000</v>
      </c>
      <c r="M23" s="501">
        <f t="shared" si="0"/>
        <v>84272.71</v>
      </c>
      <c r="N23" s="110">
        <f t="shared" si="2"/>
        <v>1240</v>
      </c>
      <c r="O23" s="110">
        <f>N23*48</f>
        <v>59520</v>
      </c>
      <c r="P23" s="444"/>
      <c r="Q23" s="444"/>
      <c r="R23" s="444"/>
      <c r="S23" s="444"/>
    </row>
    <row r="24" spans="1:22" ht="30" customHeight="1" x14ac:dyDescent="0.25">
      <c r="A24" s="237" t="s">
        <v>387</v>
      </c>
      <c r="B24" s="24"/>
      <c r="C24" s="24"/>
      <c r="D24" s="68" t="s">
        <v>40</v>
      </c>
      <c r="E24" s="69" t="s">
        <v>112</v>
      </c>
      <c r="F24" s="25">
        <v>42440</v>
      </c>
      <c r="G24" s="25">
        <v>43901</v>
      </c>
      <c r="H24" s="24" t="s">
        <v>4</v>
      </c>
      <c r="I24" s="688">
        <v>67140</v>
      </c>
      <c r="J24" s="3">
        <v>42471</v>
      </c>
      <c r="K24" s="625" t="s">
        <v>82</v>
      </c>
      <c r="L24" s="112">
        <v>14000</v>
      </c>
      <c r="M24" s="501">
        <f t="shared" si="0"/>
        <v>53140</v>
      </c>
      <c r="N24" s="110">
        <f t="shared" si="2"/>
        <v>560</v>
      </c>
      <c r="O24" s="110">
        <f>N24*48</f>
        <v>26880</v>
      </c>
      <c r="P24" s="444"/>
      <c r="Q24" s="444"/>
      <c r="R24" s="444"/>
      <c r="S24" s="444"/>
      <c r="T24" s="76"/>
      <c r="U24" s="77"/>
      <c r="V24" s="77"/>
    </row>
    <row r="25" spans="1:22" ht="30" customHeight="1" x14ac:dyDescent="0.25">
      <c r="A25" s="237" t="s">
        <v>388</v>
      </c>
      <c r="B25" s="25"/>
      <c r="C25" s="25"/>
      <c r="D25" s="68" t="s">
        <v>24</v>
      </c>
      <c r="E25" s="69" t="s">
        <v>177</v>
      </c>
      <c r="F25" s="25">
        <v>42545</v>
      </c>
      <c r="G25" s="25">
        <v>44006</v>
      </c>
      <c r="H25" s="24" t="s">
        <v>4</v>
      </c>
      <c r="I25" s="688">
        <v>30000000</v>
      </c>
      <c r="J25" s="3">
        <v>42575</v>
      </c>
      <c r="K25" s="625" t="s">
        <v>407</v>
      </c>
      <c r="L25" s="115">
        <v>10545000</v>
      </c>
      <c r="M25" s="501">
        <f t="shared" si="0"/>
        <v>19455000</v>
      </c>
      <c r="N25" s="110">
        <f t="shared" si="2"/>
        <v>479318.18181818182</v>
      </c>
      <c r="O25" s="110">
        <f>N25*48</f>
        <v>23007272.727272727</v>
      </c>
      <c r="P25" s="669" t="s">
        <v>738</v>
      </c>
      <c r="Q25" s="444"/>
      <c r="R25" s="444"/>
      <c r="S25" s="444"/>
    </row>
    <row r="26" spans="1:22" ht="30" customHeight="1" x14ac:dyDescent="0.25">
      <c r="A26" s="237" t="s">
        <v>384</v>
      </c>
      <c r="B26" s="25"/>
      <c r="C26" s="25"/>
      <c r="D26" s="68" t="s">
        <v>30</v>
      </c>
      <c r="E26" s="69" t="s">
        <v>181</v>
      </c>
      <c r="F26" s="25">
        <v>42664</v>
      </c>
      <c r="G26" s="25">
        <v>44125</v>
      </c>
      <c r="H26" s="24" t="s">
        <v>4</v>
      </c>
      <c r="I26" s="688">
        <v>91949</v>
      </c>
      <c r="J26" s="74">
        <v>42695</v>
      </c>
      <c r="K26" s="625" t="s">
        <v>76</v>
      </c>
      <c r="L26" s="123">
        <v>47000</v>
      </c>
      <c r="M26" s="501">
        <f t="shared" si="0"/>
        <v>44949</v>
      </c>
      <c r="N26" s="110">
        <f t="shared" si="2"/>
        <v>2350</v>
      </c>
      <c r="O26" s="110">
        <f>N26*48</f>
        <v>112800</v>
      </c>
      <c r="P26" s="444"/>
      <c r="Q26" s="444"/>
      <c r="R26" s="444"/>
      <c r="S26" s="444"/>
    </row>
    <row r="27" spans="1:22" ht="30" customHeight="1" x14ac:dyDescent="0.25">
      <c r="A27" s="237" t="s">
        <v>389</v>
      </c>
      <c r="B27" s="24"/>
      <c r="C27" s="24"/>
      <c r="D27" s="68" t="s">
        <v>60</v>
      </c>
      <c r="E27" s="69" t="s">
        <v>113</v>
      </c>
      <c r="F27" s="25">
        <v>41883</v>
      </c>
      <c r="G27" s="24"/>
      <c r="H27" s="24"/>
      <c r="I27" s="688" t="s">
        <v>61</v>
      </c>
      <c r="J27" s="25">
        <v>41913</v>
      </c>
      <c r="K27" s="237" t="s">
        <v>70</v>
      </c>
      <c r="L27" s="361"/>
      <c r="M27" s="622"/>
      <c r="N27" s="361"/>
      <c r="O27" s="361"/>
    </row>
    <row r="28" spans="1:22" ht="30" customHeight="1" x14ac:dyDescent="0.25">
      <c r="A28" s="659" t="s">
        <v>365</v>
      </c>
      <c r="B28" s="71"/>
      <c r="C28" s="71"/>
      <c r="D28" s="71" t="s">
        <v>328</v>
      </c>
      <c r="E28" s="660" t="s">
        <v>428</v>
      </c>
      <c r="F28" s="78">
        <v>42767</v>
      </c>
      <c r="G28" s="78">
        <v>43100</v>
      </c>
      <c r="H28" s="71" t="s">
        <v>522</v>
      </c>
      <c r="I28" s="687">
        <v>157000</v>
      </c>
      <c r="J28" s="78">
        <v>42826</v>
      </c>
      <c r="K28" s="71">
        <v>14</v>
      </c>
      <c r="L28" s="398">
        <v>208000</v>
      </c>
      <c r="M28" s="398">
        <f t="shared" si="0"/>
        <v>-51000</v>
      </c>
      <c r="N28" s="398">
        <f t="shared" si="2"/>
        <v>14857.142857142857</v>
      </c>
      <c r="O28" s="398">
        <f>N28*10</f>
        <v>148571.42857142858</v>
      </c>
      <c r="P28" s="670" t="s">
        <v>658</v>
      </c>
    </row>
    <row r="29" spans="1:22" ht="30" customHeight="1" x14ac:dyDescent="0.25">
      <c r="A29" s="24">
        <v>100406</v>
      </c>
      <c r="B29" s="24"/>
      <c r="C29" s="24"/>
      <c r="D29" s="24" t="s">
        <v>577</v>
      </c>
      <c r="E29" s="24" t="s">
        <v>578</v>
      </c>
      <c r="F29" s="25">
        <v>42804</v>
      </c>
      <c r="G29" s="25">
        <v>43169</v>
      </c>
      <c r="H29" s="24" t="s">
        <v>32</v>
      </c>
      <c r="I29" s="688">
        <v>99000</v>
      </c>
      <c r="J29" s="25">
        <v>42835</v>
      </c>
      <c r="K29" s="24">
        <v>14</v>
      </c>
      <c r="L29" s="583">
        <v>80000</v>
      </c>
      <c r="M29" s="361">
        <f t="shared" si="0"/>
        <v>19000</v>
      </c>
      <c r="N29" s="361">
        <f t="shared" si="2"/>
        <v>5714.2857142857147</v>
      </c>
      <c r="O29" s="361">
        <f>N29*12</f>
        <v>68571.42857142858</v>
      </c>
    </row>
    <row r="30" spans="1:22" ht="30" customHeight="1" x14ac:dyDescent="0.25">
      <c r="A30" s="237">
        <v>118099</v>
      </c>
      <c r="B30" s="25"/>
      <c r="C30" s="25"/>
      <c r="D30" s="68" t="s">
        <v>516</v>
      </c>
      <c r="E30" s="68" t="s">
        <v>523</v>
      </c>
      <c r="F30" s="25">
        <v>42865</v>
      </c>
      <c r="G30" s="25">
        <v>43247</v>
      </c>
      <c r="H30" s="24" t="s">
        <v>32</v>
      </c>
      <c r="I30" s="688">
        <v>19592</v>
      </c>
      <c r="J30" s="25">
        <v>42896</v>
      </c>
      <c r="K30" s="24"/>
      <c r="L30" s="361">
        <v>19592</v>
      </c>
      <c r="M30" s="622" t="s">
        <v>662</v>
      </c>
      <c r="N30" s="361"/>
      <c r="O30" s="361"/>
    </row>
    <row r="31" spans="1:22" ht="30" customHeight="1" x14ac:dyDescent="0.25">
      <c r="A31" s="24">
        <v>118715</v>
      </c>
      <c r="B31" s="24"/>
      <c r="C31" s="24"/>
      <c r="D31" s="24" t="s">
        <v>188</v>
      </c>
      <c r="E31" s="24" t="s">
        <v>562</v>
      </c>
      <c r="F31" s="25">
        <v>42878</v>
      </c>
      <c r="G31" s="25">
        <v>43243</v>
      </c>
      <c r="H31" s="24" t="s">
        <v>32</v>
      </c>
      <c r="I31" s="688">
        <v>64195</v>
      </c>
      <c r="J31" s="25">
        <v>42909</v>
      </c>
      <c r="K31" s="24">
        <v>11</v>
      </c>
      <c r="L31" s="361">
        <v>48000</v>
      </c>
      <c r="M31" s="361">
        <f>I31-L31</f>
        <v>16195</v>
      </c>
      <c r="N31" s="361">
        <f>L31/K31</f>
        <v>4363.636363636364</v>
      </c>
      <c r="O31" s="361">
        <f>N31*12</f>
        <v>52363.636363636368</v>
      </c>
    </row>
    <row r="32" spans="1:22" ht="30" x14ac:dyDescent="0.25">
      <c r="A32" s="24">
        <v>105924</v>
      </c>
      <c r="B32" s="24"/>
      <c r="C32" s="24"/>
      <c r="D32" s="68" t="s">
        <v>576</v>
      </c>
      <c r="E32" s="68" t="s">
        <v>579</v>
      </c>
      <c r="F32" s="25">
        <v>42936</v>
      </c>
      <c r="G32" s="25">
        <v>43301</v>
      </c>
      <c r="H32" s="24" t="s">
        <v>32</v>
      </c>
      <c r="I32" s="688">
        <v>40500</v>
      </c>
      <c r="J32" s="25">
        <v>42967</v>
      </c>
      <c r="K32" s="24">
        <v>10</v>
      </c>
      <c r="L32" s="583">
        <v>40500</v>
      </c>
      <c r="M32" s="361">
        <f t="shared" ref="M32:M46" si="4">I32-L32</f>
        <v>0</v>
      </c>
      <c r="N32" s="361">
        <f t="shared" ref="N32:N46" si="5">L32/K32</f>
        <v>4050</v>
      </c>
      <c r="O32" s="361">
        <f>N32*12</f>
        <v>48600</v>
      </c>
    </row>
    <row r="33" spans="1:16" ht="30" customHeight="1" x14ac:dyDescent="0.25">
      <c r="A33" s="31">
        <v>115483</v>
      </c>
      <c r="B33" s="31"/>
      <c r="C33" s="31"/>
      <c r="D33" s="31" t="s">
        <v>580</v>
      </c>
      <c r="E33" s="66" t="s">
        <v>581</v>
      </c>
      <c r="F33" s="32">
        <v>42930</v>
      </c>
      <c r="G33" s="32">
        <v>43295</v>
      </c>
      <c r="H33" s="31" t="s">
        <v>32</v>
      </c>
      <c r="I33" s="691">
        <v>62000</v>
      </c>
      <c r="J33" s="32">
        <v>42961</v>
      </c>
      <c r="K33" s="31">
        <v>7</v>
      </c>
      <c r="L33" s="685">
        <v>62000</v>
      </c>
      <c r="M33" s="610">
        <f t="shared" si="4"/>
        <v>0</v>
      </c>
      <c r="N33" s="610">
        <f t="shared" si="5"/>
        <v>8857.1428571428569</v>
      </c>
      <c r="O33" s="610">
        <f>N33*12</f>
        <v>106285.71428571429</v>
      </c>
    </row>
    <row r="34" spans="1:16" s="772" customFormat="1" ht="30" customHeight="1" x14ac:dyDescent="0.25">
      <c r="A34" s="766">
        <v>104554</v>
      </c>
      <c r="B34" s="766"/>
      <c r="C34" s="766"/>
      <c r="D34" s="766" t="s">
        <v>24</v>
      </c>
      <c r="E34" s="768" t="s">
        <v>731</v>
      </c>
      <c r="F34" s="769">
        <v>42738</v>
      </c>
      <c r="G34" s="769">
        <v>44199</v>
      </c>
      <c r="H34" s="766" t="s">
        <v>4</v>
      </c>
      <c r="I34" s="770">
        <v>576000</v>
      </c>
      <c r="J34" s="769">
        <v>42769</v>
      </c>
      <c r="K34" s="766">
        <v>17</v>
      </c>
      <c r="L34" s="773">
        <v>115000</v>
      </c>
      <c r="M34" s="771">
        <f t="shared" si="4"/>
        <v>461000</v>
      </c>
      <c r="N34" s="771">
        <f t="shared" si="5"/>
        <v>6764.7058823529414</v>
      </c>
      <c r="O34" s="771">
        <f>N34*48</f>
        <v>324705.8823529412</v>
      </c>
      <c r="P34" s="772" t="s">
        <v>732</v>
      </c>
    </row>
    <row r="35" spans="1:16" ht="30" customHeight="1" x14ac:dyDescent="0.25">
      <c r="A35" s="2">
        <v>124338</v>
      </c>
      <c r="B35" s="2"/>
      <c r="C35" s="2"/>
      <c r="D35" s="553" t="s">
        <v>582</v>
      </c>
      <c r="E35" s="266" t="s">
        <v>583</v>
      </c>
      <c r="F35" s="3">
        <v>42989</v>
      </c>
      <c r="G35" s="3">
        <v>44450</v>
      </c>
      <c r="H35" s="2" t="s">
        <v>4</v>
      </c>
      <c r="I35" s="692">
        <v>48800</v>
      </c>
      <c r="J35" s="3">
        <v>43019</v>
      </c>
      <c r="K35" s="619">
        <v>7</v>
      </c>
      <c r="L35" s="582">
        <v>28200</v>
      </c>
      <c r="M35" s="501">
        <f t="shared" si="4"/>
        <v>20600</v>
      </c>
      <c r="N35" s="110">
        <f t="shared" si="5"/>
        <v>4028.5714285714284</v>
      </c>
      <c r="O35" s="110">
        <f>N35*48</f>
        <v>193371.42857142858</v>
      </c>
    </row>
    <row r="36" spans="1:16" ht="30" customHeight="1" x14ac:dyDescent="0.25">
      <c r="A36" s="2">
        <v>124338</v>
      </c>
      <c r="B36" s="2"/>
      <c r="C36" s="2"/>
      <c r="D36" s="553" t="s">
        <v>582</v>
      </c>
      <c r="E36" s="266" t="s">
        <v>584</v>
      </c>
      <c r="F36" s="554">
        <v>42998</v>
      </c>
      <c r="G36" s="3">
        <v>44459</v>
      </c>
      <c r="H36" s="2" t="s">
        <v>4</v>
      </c>
      <c r="I36" s="692">
        <v>49300</v>
      </c>
      <c r="J36" s="3">
        <v>43028</v>
      </c>
      <c r="K36" s="619">
        <v>6</v>
      </c>
      <c r="L36" s="582">
        <v>16300</v>
      </c>
      <c r="M36" s="501">
        <f t="shared" si="4"/>
        <v>33000</v>
      </c>
      <c r="N36" s="110">
        <f t="shared" si="5"/>
        <v>2716.6666666666665</v>
      </c>
      <c r="O36" s="110">
        <f>N36*48</f>
        <v>130400</v>
      </c>
    </row>
    <row r="37" spans="1:16" ht="30" customHeight="1" x14ac:dyDescent="0.25">
      <c r="A37" s="2">
        <v>115483</v>
      </c>
      <c r="B37" s="2"/>
      <c r="C37" s="2"/>
      <c r="D37" s="2" t="s">
        <v>580</v>
      </c>
      <c r="E37" s="2" t="s">
        <v>601</v>
      </c>
      <c r="F37" s="3">
        <v>43096</v>
      </c>
      <c r="G37" s="3">
        <v>44557</v>
      </c>
      <c r="H37" s="2" t="s">
        <v>4</v>
      </c>
      <c r="I37" s="692">
        <v>1500000</v>
      </c>
      <c r="J37" s="3">
        <v>43127</v>
      </c>
      <c r="K37" s="619">
        <v>6</v>
      </c>
      <c r="L37" s="582">
        <v>217700</v>
      </c>
      <c r="M37" s="501">
        <f t="shared" si="4"/>
        <v>1282300</v>
      </c>
      <c r="N37" s="110">
        <f t="shared" si="5"/>
        <v>36283.333333333336</v>
      </c>
      <c r="O37" s="110">
        <f>N37*48</f>
        <v>1741600</v>
      </c>
    </row>
    <row r="38" spans="1:16" ht="30" customHeight="1" x14ac:dyDescent="0.25">
      <c r="A38" s="2">
        <v>125973</v>
      </c>
      <c r="B38" s="2"/>
      <c r="C38" s="2"/>
      <c r="D38" s="2" t="s">
        <v>27</v>
      </c>
      <c r="E38" s="266" t="s">
        <v>437</v>
      </c>
      <c r="F38" s="3">
        <v>43096</v>
      </c>
      <c r="G38" s="3">
        <v>44557</v>
      </c>
      <c r="H38" s="2" t="s">
        <v>4</v>
      </c>
      <c r="I38" s="692">
        <v>350000</v>
      </c>
      <c r="J38" s="3">
        <v>43096</v>
      </c>
      <c r="K38" s="619">
        <v>4</v>
      </c>
      <c r="L38" s="582">
        <v>66800</v>
      </c>
      <c r="M38" s="501">
        <f t="shared" si="4"/>
        <v>283200</v>
      </c>
      <c r="N38" s="110">
        <f t="shared" si="5"/>
        <v>16700</v>
      </c>
      <c r="O38" s="110">
        <f>N38*48</f>
        <v>801600</v>
      </c>
    </row>
    <row r="39" spans="1:16" ht="30" customHeight="1" x14ac:dyDescent="0.25">
      <c r="A39" s="2">
        <v>106225</v>
      </c>
      <c r="B39" s="2"/>
      <c r="C39" s="2"/>
      <c r="D39" s="2" t="s">
        <v>626</v>
      </c>
      <c r="E39" s="266" t="s">
        <v>627</v>
      </c>
      <c r="F39" s="3">
        <v>43143</v>
      </c>
      <c r="G39" s="3">
        <v>43873</v>
      </c>
      <c r="H39" s="2" t="s">
        <v>628</v>
      </c>
      <c r="I39" s="9">
        <v>6390000</v>
      </c>
      <c r="J39" s="3">
        <v>43171</v>
      </c>
      <c r="K39" s="619">
        <v>4</v>
      </c>
      <c r="L39" s="110">
        <v>400000</v>
      </c>
      <c r="M39" s="501">
        <f t="shared" si="4"/>
        <v>5990000</v>
      </c>
      <c r="N39" s="110">
        <f t="shared" si="5"/>
        <v>100000</v>
      </c>
      <c r="O39" s="110">
        <f>N39*49</f>
        <v>4900000</v>
      </c>
    </row>
    <row r="40" spans="1:16" ht="30" customHeight="1" x14ac:dyDescent="0.25">
      <c r="A40" s="2">
        <v>105924</v>
      </c>
      <c r="B40" s="2"/>
      <c r="C40" s="2"/>
      <c r="D40" s="2" t="s">
        <v>333</v>
      </c>
      <c r="E40" s="266" t="s">
        <v>579</v>
      </c>
      <c r="F40" s="3">
        <v>43143</v>
      </c>
      <c r="G40" s="3">
        <v>43873</v>
      </c>
      <c r="H40" s="2" t="s">
        <v>36</v>
      </c>
      <c r="I40" s="9">
        <v>35000</v>
      </c>
      <c r="J40" s="3">
        <v>43174</v>
      </c>
      <c r="K40" s="619">
        <v>3</v>
      </c>
      <c r="L40" s="110">
        <v>18000</v>
      </c>
      <c r="M40" s="501">
        <f t="shared" si="4"/>
        <v>17000</v>
      </c>
      <c r="N40" s="110">
        <f t="shared" si="5"/>
        <v>6000</v>
      </c>
      <c r="O40" s="110">
        <f>N40*24</f>
        <v>144000</v>
      </c>
    </row>
    <row r="41" spans="1:16" ht="30" customHeight="1" x14ac:dyDescent="0.25">
      <c r="A41" s="2" t="s">
        <v>365</v>
      </c>
      <c r="B41" s="2"/>
      <c r="C41" s="2"/>
      <c r="D41" s="2" t="s">
        <v>630</v>
      </c>
      <c r="E41" s="2" t="s">
        <v>632</v>
      </c>
      <c r="F41" s="3">
        <v>43179</v>
      </c>
      <c r="G41" s="3">
        <v>43544</v>
      </c>
      <c r="H41" s="2" t="s">
        <v>32</v>
      </c>
      <c r="I41" s="9">
        <v>69400</v>
      </c>
      <c r="J41" s="3">
        <v>43210</v>
      </c>
      <c r="K41" s="619">
        <v>3</v>
      </c>
      <c r="L41" s="110">
        <v>90000</v>
      </c>
      <c r="M41" s="111">
        <f t="shared" si="4"/>
        <v>-20600</v>
      </c>
      <c r="N41" s="110">
        <f t="shared" si="5"/>
        <v>30000</v>
      </c>
      <c r="O41" s="110">
        <f>N41*12</f>
        <v>360000</v>
      </c>
      <c r="P41" s="669" t="s">
        <v>659</v>
      </c>
    </row>
    <row r="42" spans="1:16" ht="30" customHeight="1" x14ac:dyDescent="0.25">
      <c r="A42" s="2">
        <v>112799</v>
      </c>
      <c r="B42" s="2"/>
      <c r="C42" s="2"/>
      <c r="D42" s="2" t="s">
        <v>631</v>
      </c>
      <c r="E42" s="266" t="s">
        <v>633</v>
      </c>
      <c r="F42" s="3">
        <v>43186</v>
      </c>
      <c r="G42" s="3">
        <v>43551</v>
      </c>
      <c r="H42" s="2" t="s">
        <v>32</v>
      </c>
      <c r="I42" s="9">
        <v>72300</v>
      </c>
      <c r="J42" s="3">
        <v>43217</v>
      </c>
      <c r="K42" s="619">
        <v>3</v>
      </c>
      <c r="L42" s="110">
        <v>54900</v>
      </c>
      <c r="M42" s="501">
        <f t="shared" si="4"/>
        <v>17400</v>
      </c>
      <c r="N42" s="110">
        <f t="shared" si="5"/>
        <v>18300</v>
      </c>
      <c r="O42" s="110">
        <f>N42*12</f>
        <v>219600</v>
      </c>
    </row>
    <row r="43" spans="1:16" ht="30" customHeight="1" x14ac:dyDescent="0.25">
      <c r="A43" s="2">
        <v>124764</v>
      </c>
      <c r="B43" s="2"/>
      <c r="C43" s="2"/>
      <c r="D43" s="2" t="s">
        <v>634</v>
      </c>
      <c r="E43" s="266" t="s">
        <v>635</v>
      </c>
      <c r="F43" s="3">
        <v>43188</v>
      </c>
      <c r="G43" s="3">
        <v>43552</v>
      </c>
      <c r="H43" s="2" t="s">
        <v>32</v>
      </c>
      <c r="I43" s="9">
        <v>50000</v>
      </c>
      <c r="J43" s="3">
        <v>43219</v>
      </c>
      <c r="K43" s="619">
        <v>3</v>
      </c>
      <c r="L43" s="110">
        <v>24600</v>
      </c>
      <c r="M43" s="501">
        <f t="shared" si="4"/>
        <v>25400</v>
      </c>
      <c r="N43" s="110">
        <f t="shared" si="5"/>
        <v>8200</v>
      </c>
      <c r="O43" s="642">
        <f>N43*12</f>
        <v>98400</v>
      </c>
    </row>
    <row r="44" spans="1:16" ht="30" customHeight="1" x14ac:dyDescent="0.25">
      <c r="A44" s="2">
        <v>124338</v>
      </c>
      <c r="B44" s="2"/>
      <c r="C44" s="2"/>
      <c r="D44" s="2" t="s">
        <v>582</v>
      </c>
      <c r="E44" s="266" t="s">
        <v>636</v>
      </c>
      <c r="F44" s="3">
        <v>43188</v>
      </c>
      <c r="G44" s="3">
        <v>43552</v>
      </c>
      <c r="H44" s="2" t="s">
        <v>32</v>
      </c>
      <c r="I44" s="9">
        <v>59700</v>
      </c>
      <c r="J44" s="3">
        <v>43219</v>
      </c>
      <c r="K44" s="619">
        <v>2</v>
      </c>
      <c r="L44" s="110">
        <v>18600</v>
      </c>
      <c r="M44" s="501">
        <f t="shared" si="4"/>
        <v>41100</v>
      </c>
      <c r="N44" s="110">
        <f t="shared" si="5"/>
        <v>9300</v>
      </c>
      <c r="O44" s="110">
        <f>N44*12</f>
        <v>111600</v>
      </c>
    </row>
    <row r="45" spans="1:16" ht="30" customHeight="1" x14ac:dyDescent="0.25">
      <c r="A45" s="2">
        <v>116554</v>
      </c>
      <c r="B45" s="2"/>
      <c r="C45" s="2"/>
      <c r="D45" s="266" t="s">
        <v>433</v>
      </c>
      <c r="E45" s="266" t="s">
        <v>434</v>
      </c>
      <c r="F45" s="3">
        <v>43200</v>
      </c>
      <c r="G45" s="3">
        <v>43465</v>
      </c>
      <c r="H45" s="2" t="s">
        <v>639</v>
      </c>
      <c r="I45" s="9">
        <v>50000</v>
      </c>
      <c r="J45" s="3">
        <v>43230</v>
      </c>
      <c r="K45" s="619">
        <v>2</v>
      </c>
      <c r="L45" s="110">
        <v>8000</v>
      </c>
      <c r="M45" s="501">
        <f t="shared" si="4"/>
        <v>42000</v>
      </c>
      <c r="N45" s="110">
        <f t="shared" si="5"/>
        <v>4000</v>
      </c>
      <c r="O45" s="110">
        <f>N45*8</f>
        <v>32000</v>
      </c>
    </row>
    <row r="46" spans="1:16" ht="30" customHeight="1" x14ac:dyDescent="0.25">
      <c r="A46" s="2">
        <v>109792</v>
      </c>
      <c r="B46" s="2"/>
      <c r="C46" s="2"/>
      <c r="D46" s="2" t="s">
        <v>637</v>
      </c>
      <c r="E46" s="266" t="s">
        <v>638</v>
      </c>
      <c r="F46" s="3">
        <v>43202</v>
      </c>
      <c r="G46" s="3">
        <v>43465</v>
      </c>
      <c r="H46" s="2" t="s">
        <v>639</v>
      </c>
      <c r="I46" s="9">
        <v>198000</v>
      </c>
      <c r="J46" s="3">
        <v>43232</v>
      </c>
      <c r="K46" s="619">
        <v>1</v>
      </c>
      <c r="L46" s="110">
        <v>198000</v>
      </c>
      <c r="M46" s="501">
        <f t="shared" si="4"/>
        <v>0</v>
      </c>
      <c r="N46" s="110">
        <f t="shared" si="5"/>
        <v>198000</v>
      </c>
      <c r="O46" s="110">
        <f>N46*8</f>
        <v>1584000</v>
      </c>
    </row>
    <row r="47" spans="1:16" ht="30" customHeight="1" x14ac:dyDescent="0.25">
      <c r="A47" s="40"/>
      <c r="B47" s="40"/>
      <c r="C47" s="40"/>
      <c r="D47" s="40"/>
      <c r="E47" s="40"/>
      <c r="F47" s="39"/>
      <c r="G47" s="39"/>
      <c r="H47" s="40"/>
      <c r="I47" s="44"/>
      <c r="J47" s="39"/>
      <c r="K47" s="631"/>
      <c r="L47" s="444"/>
      <c r="M47" s="694"/>
      <c r="N47" s="444"/>
      <c r="O47" s="444"/>
    </row>
    <row r="48" spans="1:16" ht="30" customHeight="1" x14ac:dyDescent="0.25">
      <c r="A48" s="40"/>
      <c r="B48" s="40"/>
      <c r="C48" s="40"/>
      <c r="D48" s="40"/>
      <c r="E48" s="700"/>
      <c r="F48" s="39"/>
      <c r="G48" s="39"/>
      <c r="H48" s="40"/>
      <c r="I48" s="44"/>
      <c r="J48" s="39"/>
      <c r="K48" s="631"/>
      <c r="L48" s="702"/>
      <c r="M48" s="701"/>
      <c r="N48" s="38"/>
      <c r="O48" s="38"/>
    </row>
    <row r="49" spans="1:15" ht="30" customHeight="1" x14ac:dyDescent="0.25">
      <c r="A49" s="40"/>
      <c r="B49" s="40"/>
      <c r="C49" s="40"/>
      <c r="D49" s="40"/>
      <c r="E49" s="40"/>
      <c r="F49" s="40"/>
      <c r="G49" s="40"/>
      <c r="H49" s="40"/>
      <c r="I49" s="44"/>
      <c r="J49" s="40"/>
      <c r="K49" s="631"/>
      <c r="L49" s="702"/>
      <c r="M49" s="701"/>
      <c r="N49" s="38"/>
      <c r="O49" s="38"/>
    </row>
    <row r="50" spans="1:15" ht="30" customHeight="1" x14ac:dyDescent="0.25">
      <c r="A50" s="40"/>
      <c r="B50" s="40"/>
      <c r="C50" s="40"/>
      <c r="D50" s="40"/>
      <c r="E50" s="40"/>
      <c r="F50" s="40"/>
      <c r="G50" s="40"/>
      <c r="H50" s="40"/>
      <c r="I50" s="44"/>
      <c r="J50" s="40"/>
      <c r="K50" s="631"/>
      <c r="L50" s="702"/>
      <c r="M50" s="701"/>
      <c r="N50" s="38"/>
      <c r="O50" s="38"/>
    </row>
    <row r="51" spans="1:15" ht="30" customHeight="1" x14ac:dyDescent="0.25">
      <c r="A51" s="40"/>
      <c r="B51" s="40"/>
      <c r="C51" s="40"/>
      <c r="D51" s="40"/>
      <c r="E51" s="40"/>
      <c r="F51" s="40"/>
      <c r="G51" s="40"/>
      <c r="H51" s="40"/>
      <c r="I51" s="44"/>
      <c r="J51" s="40"/>
      <c r="K51" s="631"/>
      <c r="L51" s="702"/>
      <c r="M51" s="701"/>
      <c r="N51" s="38"/>
      <c r="O51" s="38"/>
    </row>
    <row r="52" spans="1:15" x14ac:dyDescent="0.25">
      <c r="A52" s="40"/>
      <c r="B52" s="40"/>
      <c r="C52" s="40"/>
      <c r="D52" s="40"/>
      <c r="E52" s="40"/>
      <c r="F52" s="40"/>
      <c r="G52" s="40"/>
      <c r="H52" s="40"/>
      <c r="I52" s="44"/>
      <c r="J52" s="40"/>
      <c r="K52" s="631"/>
      <c r="L52" s="702"/>
      <c r="M52" s="701"/>
      <c r="N52" s="38"/>
      <c r="O52" s="38"/>
    </row>
    <row r="53" spans="1:15" x14ac:dyDescent="0.25">
      <c r="A53" s="40"/>
      <c r="B53" s="40"/>
      <c r="C53" s="40"/>
      <c r="D53" s="40"/>
      <c r="E53" s="40"/>
      <c r="F53" s="40"/>
      <c r="G53" s="40"/>
      <c r="H53" s="40"/>
      <c r="I53" s="44"/>
      <c r="J53" s="40"/>
      <c r="K53" s="631"/>
      <c r="L53" s="702"/>
      <c r="M53" s="701"/>
      <c r="N53" s="38"/>
      <c r="O53" s="38"/>
    </row>
    <row r="54" spans="1:15" x14ac:dyDescent="0.25">
      <c r="A54" s="40"/>
      <c r="B54" s="40"/>
      <c r="C54" s="40"/>
      <c r="D54" s="40"/>
      <c r="E54" s="40"/>
      <c r="F54" s="40"/>
      <c r="G54" s="40"/>
      <c r="H54" s="40"/>
      <c r="I54" s="44"/>
      <c r="J54" s="40"/>
      <c r="K54" s="631"/>
      <c r="L54" s="702"/>
      <c r="M54" s="701"/>
      <c r="N54" s="38"/>
      <c r="O54" s="38"/>
    </row>
    <row r="55" spans="1:15" x14ac:dyDescent="0.25">
      <c r="A55" s="40"/>
      <c r="B55" s="40"/>
      <c r="C55" s="40"/>
      <c r="D55" s="40"/>
      <c r="E55" s="40"/>
      <c r="F55" s="40"/>
      <c r="G55" s="40"/>
      <c r="H55" s="40"/>
      <c r="I55" s="44"/>
      <c r="J55" s="40"/>
      <c r="K55" s="631"/>
      <c r="L55" s="702"/>
      <c r="M55" s="701"/>
      <c r="N55" s="38"/>
      <c r="O55" s="38"/>
    </row>
    <row r="56" spans="1:15" x14ac:dyDescent="0.25">
      <c r="A56" s="40"/>
      <c r="B56" s="40"/>
      <c r="C56" s="40"/>
      <c r="D56" s="40"/>
      <c r="E56" s="40"/>
      <c r="F56" s="40"/>
      <c r="G56" s="40"/>
      <c r="H56" s="40"/>
      <c r="I56" s="44"/>
      <c r="J56" s="40"/>
      <c r="K56" s="631"/>
      <c r="L56" s="702"/>
      <c r="M56" s="701"/>
      <c r="N56" s="38"/>
      <c r="O56" s="38"/>
    </row>
    <row r="57" spans="1:15" x14ac:dyDescent="0.25">
      <c r="A57" s="40"/>
      <c r="B57" s="40"/>
      <c r="C57" s="40"/>
      <c r="D57" s="40"/>
      <c r="E57" s="40"/>
      <c r="F57" s="40"/>
      <c r="G57" s="40"/>
      <c r="H57" s="40"/>
      <c r="I57" s="44"/>
      <c r="J57" s="40"/>
      <c r="K57" s="631"/>
      <c r="L57" s="702"/>
      <c r="M57" s="701"/>
      <c r="N57" s="38"/>
      <c r="O57" s="38"/>
    </row>
    <row r="58" spans="1:15" x14ac:dyDescent="0.25">
      <c r="A58" s="40"/>
      <c r="B58" s="40"/>
      <c r="C58" s="40"/>
      <c r="D58" s="40"/>
      <c r="E58" s="40"/>
      <c r="F58" s="40"/>
      <c r="G58" s="40"/>
      <c r="H58" s="40"/>
      <c r="I58" s="44"/>
      <c r="J58" s="40"/>
      <c r="K58" s="631"/>
      <c r="L58" s="702"/>
      <c r="M58" s="701"/>
      <c r="N58" s="38"/>
      <c r="O58" s="38"/>
    </row>
    <row r="59" spans="1:15" x14ac:dyDescent="0.25">
      <c r="A59" s="40"/>
      <c r="B59" s="40"/>
      <c r="C59" s="40"/>
      <c r="D59" s="40"/>
      <c r="E59" s="40"/>
      <c r="F59" s="40"/>
      <c r="G59" s="40"/>
      <c r="H59" s="40"/>
      <c r="I59" s="44"/>
      <c r="J59" s="40"/>
      <c r="K59" s="631"/>
      <c r="L59" s="702"/>
      <c r="M59" s="701"/>
      <c r="N59" s="38"/>
      <c r="O59" s="38"/>
    </row>
    <row r="61" spans="1:15" ht="14.25" customHeight="1" x14ac:dyDescent="0.25"/>
  </sheetData>
  <mergeCells count="11">
    <mergeCell ref="A2:B2"/>
    <mergeCell ref="A3:B3"/>
    <mergeCell ref="A5:A6"/>
    <mergeCell ref="B5:B6"/>
    <mergeCell ref="O5:O6"/>
    <mergeCell ref="C5:C6"/>
    <mergeCell ref="D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4"/>
  <dimension ref="A1:V65"/>
  <sheetViews>
    <sheetView workbookViewId="0">
      <pane ySplit="6" topLeftCell="A25" activePane="bottomLeft" state="frozen"/>
      <selection activeCell="H5" sqref="H5"/>
      <selection pane="bottomLeft" activeCell="L30" sqref="L30"/>
    </sheetView>
  </sheetViews>
  <sheetFormatPr defaultColWidth="9.140625" defaultRowHeight="15" x14ac:dyDescent="0.25"/>
  <cols>
    <col min="1" max="1" width="10.28515625" style="607" customWidth="1"/>
    <col min="2" max="2" width="9.42578125" style="607" customWidth="1"/>
    <col min="3" max="3" width="10.28515625" style="607" customWidth="1"/>
    <col min="4" max="4" width="22.28515625" style="607" customWidth="1"/>
    <col min="5" max="5" width="15" style="607" customWidth="1"/>
    <col min="6" max="6" width="10.5703125" style="607" customWidth="1"/>
    <col min="7" max="7" width="10.7109375" style="607" customWidth="1"/>
    <col min="8" max="8" width="12.7109375" style="607" customWidth="1"/>
    <col min="9" max="9" width="17.5703125" style="686" customWidth="1"/>
    <col min="10" max="10" width="10.140625" style="607" customWidth="1"/>
    <col min="11" max="11" width="10.28515625" style="624" customWidth="1"/>
    <col min="12" max="12" width="11.28515625" style="607" customWidth="1"/>
    <col min="13" max="13" width="12.5703125" style="627" customWidth="1"/>
    <col min="14" max="15" width="11.85546875" style="607" customWidth="1"/>
    <col min="16" max="16" width="35.7109375" style="607" customWidth="1"/>
    <col min="17" max="17" width="13.42578125" style="607" customWidth="1"/>
    <col min="18" max="16384" width="9.140625" style="607"/>
  </cols>
  <sheetData>
    <row r="1" spans="1:22" ht="20.100000000000001" customHeight="1" x14ac:dyDescent="0.25">
      <c r="A1" s="607" t="s">
        <v>549</v>
      </c>
    </row>
    <row r="2" spans="1:22" ht="20.100000000000001" customHeight="1" x14ac:dyDescent="0.25">
      <c r="A2" s="882" t="s">
        <v>199</v>
      </c>
      <c r="B2" s="882"/>
      <c r="C2" s="605"/>
    </row>
    <row r="3" spans="1:22" ht="20.100000000000001" customHeight="1" x14ac:dyDescent="0.25">
      <c r="A3" s="883" t="s">
        <v>200</v>
      </c>
      <c r="B3" s="883"/>
      <c r="C3" s="606"/>
    </row>
    <row r="4" spans="1:22" ht="20.100000000000001" customHeight="1" thickBot="1" x14ac:dyDescent="0.3"/>
    <row r="5" spans="1:22" ht="27" customHeight="1" thickBot="1" x14ac:dyDescent="0.3">
      <c r="A5" s="868" t="s">
        <v>355</v>
      </c>
      <c r="B5" s="868" t="s">
        <v>131</v>
      </c>
      <c r="C5" s="868" t="s">
        <v>201</v>
      </c>
      <c r="D5" s="870" t="s">
        <v>0</v>
      </c>
      <c r="E5" s="871"/>
      <c r="F5" s="874" t="s">
        <v>1</v>
      </c>
      <c r="G5" s="875"/>
      <c r="H5" s="875"/>
      <c r="I5" s="876"/>
      <c r="J5" s="870" t="s">
        <v>2</v>
      </c>
      <c r="K5" s="877"/>
      <c r="L5" s="877"/>
      <c r="M5" s="878" t="s">
        <v>19</v>
      </c>
      <c r="N5" s="868" t="s">
        <v>653</v>
      </c>
      <c r="O5" s="866" t="s">
        <v>654</v>
      </c>
    </row>
    <row r="6" spans="1:22" ht="48" customHeight="1" thickBot="1" x14ac:dyDescent="0.3">
      <c r="A6" s="879"/>
      <c r="B6" s="869"/>
      <c r="C6" s="869"/>
      <c r="D6" s="872"/>
      <c r="E6" s="873"/>
      <c r="F6" s="65" t="s">
        <v>116</v>
      </c>
      <c r="G6" s="65" t="s">
        <v>117</v>
      </c>
      <c r="H6" s="65" t="s">
        <v>118</v>
      </c>
      <c r="I6" s="684" t="s">
        <v>119</v>
      </c>
      <c r="J6" s="65" t="s">
        <v>120</v>
      </c>
      <c r="K6" s="608" t="s">
        <v>645</v>
      </c>
      <c r="L6" s="65" t="s">
        <v>122</v>
      </c>
      <c r="M6" s="879"/>
      <c r="N6" s="879"/>
      <c r="O6" s="867"/>
      <c r="V6" s="607" t="s">
        <v>505</v>
      </c>
    </row>
    <row r="7" spans="1:22" ht="30" customHeight="1" x14ac:dyDescent="0.25">
      <c r="A7" s="234" t="s">
        <v>367</v>
      </c>
      <c r="B7" s="31"/>
      <c r="C7" s="31"/>
      <c r="D7" s="66" t="s">
        <v>195</v>
      </c>
      <c r="E7" s="70" t="s">
        <v>99</v>
      </c>
      <c r="F7" s="32">
        <v>42409</v>
      </c>
      <c r="G7" s="32">
        <v>43140</v>
      </c>
      <c r="H7" s="63" t="s">
        <v>36</v>
      </c>
      <c r="I7" s="691">
        <v>19990</v>
      </c>
      <c r="J7" s="3">
        <v>42438</v>
      </c>
      <c r="K7" s="625" t="s">
        <v>66</v>
      </c>
      <c r="L7" s="112">
        <v>18500</v>
      </c>
      <c r="M7" s="501">
        <f t="shared" ref="M7:M33" si="0">I7-L7</f>
        <v>1490</v>
      </c>
      <c r="N7" s="110">
        <f>L7/K7</f>
        <v>880.95238095238096</v>
      </c>
      <c r="O7" s="110">
        <f>N7*24</f>
        <v>21142.857142857145</v>
      </c>
    </row>
    <row r="8" spans="1:22" ht="30" customHeight="1" x14ac:dyDescent="0.25">
      <c r="A8" s="235" t="s">
        <v>368</v>
      </c>
      <c r="B8" s="89"/>
      <c r="C8" s="89"/>
      <c r="D8" s="66" t="s">
        <v>44</v>
      </c>
      <c r="E8" s="70" t="s">
        <v>100</v>
      </c>
      <c r="F8" s="32">
        <v>42409</v>
      </c>
      <c r="G8" s="32">
        <v>43140</v>
      </c>
      <c r="H8" s="31" t="s">
        <v>36</v>
      </c>
      <c r="I8" s="691">
        <v>3500</v>
      </c>
      <c r="J8" s="3">
        <v>42438</v>
      </c>
      <c r="K8" s="625" t="s">
        <v>66</v>
      </c>
      <c r="L8" s="112">
        <v>3500</v>
      </c>
      <c r="M8" s="501">
        <f t="shared" si="0"/>
        <v>0</v>
      </c>
      <c r="N8" s="110">
        <f t="shared" ref="N8:N33" si="1">L8/K8</f>
        <v>166.66666666666666</v>
      </c>
      <c r="O8" s="110">
        <f>N8*24</f>
        <v>4000</v>
      </c>
      <c r="P8" s="64"/>
    </row>
    <row r="9" spans="1:22" ht="30" customHeight="1" x14ac:dyDescent="0.25">
      <c r="A9" s="235" t="s">
        <v>369</v>
      </c>
      <c r="B9" s="91"/>
      <c r="C9" s="91"/>
      <c r="D9" s="66" t="s">
        <v>9</v>
      </c>
      <c r="E9" s="70" t="s">
        <v>453</v>
      </c>
      <c r="F9" s="32">
        <v>41775</v>
      </c>
      <c r="G9" s="32">
        <v>43236</v>
      </c>
      <c r="H9" s="31" t="s">
        <v>4</v>
      </c>
      <c r="I9" s="691">
        <v>519296</v>
      </c>
      <c r="J9" s="3">
        <v>41806</v>
      </c>
      <c r="K9" s="625" t="s">
        <v>70</v>
      </c>
      <c r="L9" s="123">
        <v>625000</v>
      </c>
      <c r="M9" s="111">
        <f t="shared" si="0"/>
        <v>-105704</v>
      </c>
      <c r="N9" s="110">
        <f t="shared" si="1"/>
        <v>14534.883720930233</v>
      </c>
      <c r="O9" s="110">
        <f>N9*48</f>
        <v>697674.41860465123</v>
      </c>
    </row>
    <row r="10" spans="1:22" s="447" customFormat="1" ht="30" customHeight="1" x14ac:dyDescent="0.25">
      <c r="A10" s="235" t="s">
        <v>370</v>
      </c>
      <c r="B10" s="89"/>
      <c r="C10" s="89"/>
      <c r="D10" s="66" t="s">
        <v>35</v>
      </c>
      <c r="E10" s="70" t="s">
        <v>180</v>
      </c>
      <c r="F10" s="32">
        <v>42513</v>
      </c>
      <c r="G10" s="32">
        <v>43243</v>
      </c>
      <c r="H10" s="31" t="s">
        <v>36</v>
      </c>
      <c r="I10" s="691">
        <v>19900</v>
      </c>
      <c r="J10" s="74">
        <v>42544</v>
      </c>
      <c r="K10" s="625" t="s">
        <v>67</v>
      </c>
      <c r="L10" s="371">
        <v>19900</v>
      </c>
      <c r="M10" s="501">
        <f t="shared" si="0"/>
        <v>0</v>
      </c>
      <c r="N10" s="110">
        <f t="shared" si="1"/>
        <v>663.33333333333337</v>
      </c>
      <c r="O10" s="110">
        <f>N10*24</f>
        <v>15920</v>
      </c>
    </row>
    <row r="11" spans="1:22" ht="30" customHeight="1" x14ac:dyDescent="0.25">
      <c r="A11" s="234" t="s">
        <v>371</v>
      </c>
      <c r="B11" s="32"/>
      <c r="C11" s="32"/>
      <c r="D11" s="66" t="s">
        <v>8</v>
      </c>
      <c r="E11" s="70" t="s">
        <v>102</v>
      </c>
      <c r="F11" s="32">
        <v>41870</v>
      </c>
      <c r="G11" s="32">
        <v>43331</v>
      </c>
      <c r="H11" s="31" t="s">
        <v>4</v>
      </c>
      <c r="I11" s="691">
        <v>248500</v>
      </c>
      <c r="J11" s="3">
        <v>41901</v>
      </c>
      <c r="K11" s="625" t="s">
        <v>399</v>
      </c>
      <c r="L11" s="123">
        <v>321000</v>
      </c>
      <c r="M11" s="111">
        <f t="shared" si="0"/>
        <v>-72500</v>
      </c>
      <c r="N11" s="110">
        <f t="shared" si="1"/>
        <v>8025</v>
      </c>
      <c r="O11" s="110">
        <f>N11*48</f>
        <v>385200</v>
      </c>
    </row>
    <row r="12" spans="1:22" ht="30" customHeight="1" x14ac:dyDescent="0.25">
      <c r="A12" s="236" t="s">
        <v>372</v>
      </c>
      <c r="B12" s="93"/>
      <c r="C12" s="93"/>
      <c r="D12" s="68" t="s">
        <v>50</v>
      </c>
      <c r="E12" s="69" t="s">
        <v>103</v>
      </c>
      <c r="F12" s="25">
        <v>42013</v>
      </c>
      <c r="G12" s="25">
        <v>43474</v>
      </c>
      <c r="H12" s="25" t="s">
        <v>4</v>
      </c>
      <c r="I12" s="688" t="s">
        <v>547</v>
      </c>
      <c r="J12" s="3">
        <v>42044</v>
      </c>
      <c r="K12" s="625" t="s">
        <v>84</v>
      </c>
      <c r="L12" s="112">
        <v>29300</v>
      </c>
      <c r="M12" s="501"/>
      <c r="N12" s="110">
        <f t="shared" si="1"/>
        <v>714.63414634146341</v>
      </c>
      <c r="O12" s="110">
        <f>N12*48</f>
        <v>34302.439024390245</v>
      </c>
    </row>
    <row r="13" spans="1:22" ht="30" customHeight="1" x14ac:dyDescent="0.25">
      <c r="A13" s="236" t="s">
        <v>373</v>
      </c>
      <c r="B13" s="93"/>
      <c r="C13" s="93"/>
      <c r="D13" s="68" t="s">
        <v>51</v>
      </c>
      <c r="E13" s="69" t="s">
        <v>103</v>
      </c>
      <c r="F13" s="25">
        <v>42013</v>
      </c>
      <c r="G13" s="25">
        <v>43474</v>
      </c>
      <c r="H13" s="25" t="s">
        <v>4</v>
      </c>
      <c r="I13" s="688">
        <v>30000</v>
      </c>
      <c r="J13" s="3">
        <v>42044</v>
      </c>
      <c r="K13" s="625" t="s">
        <v>84</v>
      </c>
      <c r="L13" s="112">
        <v>17850</v>
      </c>
      <c r="M13" s="501">
        <f t="shared" si="0"/>
        <v>12150</v>
      </c>
      <c r="N13" s="110">
        <f t="shared" si="1"/>
        <v>435.36585365853659</v>
      </c>
      <c r="O13" s="110">
        <f>N13*48</f>
        <v>20897.560975609755</v>
      </c>
    </row>
    <row r="14" spans="1:22" ht="30" customHeight="1" x14ac:dyDescent="0.25">
      <c r="A14" s="237" t="s">
        <v>374</v>
      </c>
      <c r="B14" s="25"/>
      <c r="C14" s="25"/>
      <c r="D14" s="68" t="s">
        <v>129</v>
      </c>
      <c r="E14" s="69" t="s">
        <v>103</v>
      </c>
      <c r="F14" s="25">
        <v>42013</v>
      </c>
      <c r="G14" s="25">
        <v>43474</v>
      </c>
      <c r="H14" s="25" t="s">
        <v>4</v>
      </c>
      <c r="I14" s="689" t="s">
        <v>547</v>
      </c>
      <c r="J14" s="3">
        <v>42044</v>
      </c>
      <c r="K14" s="625" t="s">
        <v>84</v>
      </c>
      <c r="L14" s="112">
        <v>24300</v>
      </c>
      <c r="M14" s="501"/>
      <c r="N14" s="110">
        <f t="shared" si="1"/>
        <v>592.68292682926824</v>
      </c>
      <c r="O14" s="110">
        <f>N14*48</f>
        <v>28448.780487804877</v>
      </c>
    </row>
    <row r="15" spans="1:22" ht="30" customHeight="1" x14ac:dyDescent="0.25">
      <c r="A15" s="237" t="s">
        <v>375</v>
      </c>
      <c r="B15" s="25"/>
      <c r="C15" s="25"/>
      <c r="D15" s="68" t="s">
        <v>196</v>
      </c>
      <c r="E15" s="69" t="s">
        <v>104</v>
      </c>
      <c r="F15" s="25">
        <v>42058</v>
      </c>
      <c r="G15" s="25">
        <v>43519</v>
      </c>
      <c r="H15" s="25" t="s">
        <v>4</v>
      </c>
      <c r="I15" s="688">
        <v>10708492</v>
      </c>
      <c r="J15" s="25">
        <v>42086</v>
      </c>
      <c r="K15" s="626" t="s">
        <v>85</v>
      </c>
      <c r="L15" s="240"/>
      <c r="M15" s="622"/>
      <c r="N15" s="361"/>
      <c r="O15" s="361"/>
    </row>
    <row r="16" spans="1:22" ht="30" customHeight="1" x14ac:dyDescent="0.25">
      <c r="A16" s="237" t="s">
        <v>376</v>
      </c>
      <c r="B16" s="25"/>
      <c r="C16" s="25"/>
      <c r="D16" s="68" t="s">
        <v>7</v>
      </c>
      <c r="E16" s="69" t="s">
        <v>182</v>
      </c>
      <c r="F16" s="25">
        <v>42137</v>
      </c>
      <c r="G16" s="25">
        <v>43598</v>
      </c>
      <c r="H16" s="25" t="s">
        <v>4</v>
      </c>
      <c r="I16" s="688">
        <v>419996</v>
      </c>
      <c r="J16" s="3">
        <v>42168</v>
      </c>
      <c r="K16" s="625" t="s">
        <v>69</v>
      </c>
      <c r="L16" s="112">
        <v>423900</v>
      </c>
      <c r="M16" s="111">
        <f t="shared" si="0"/>
        <v>-3904</v>
      </c>
      <c r="N16" s="110">
        <f t="shared" si="1"/>
        <v>11456.756756756757</v>
      </c>
      <c r="O16" s="110">
        <f t="shared" ref="O16:O25" si="2">N16*48</f>
        <v>549924.32432432426</v>
      </c>
    </row>
    <row r="17" spans="1:22" ht="30" customHeight="1" x14ac:dyDescent="0.25">
      <c r="A17" s="237" t="s">
        <v>377</v>
      </c>
      <c r="B17" s="24"/>
      <c r="C17" s="24"/>
      <c r="D17" s="68" t="s">
        <v>48</v>
      </c>
      <c r="E17" s="69" t="s">
        <v>105</v>
      </c>
      <c r="F17" s="25">
        <v>42150</v>
      </c>
      <c r="G17" s="25">
        <v>43611</v>
      </c>
      <c r="H17" s="24" t="s">
        <v>4</v>
      </c>
      <c r="I17" s="688">
        <v>19800</v>
      </c>
      <c r="J17" s="3">
        <v>42181</v>
      </c>
      <c r="K17" s="625" t="s">
        <v>496</v>
      </c>
      <c r="L17" s="112">
        <v>18300</v>
      </c>
      <c r="M17" s="501">
        <f t="shared" si="0"/>
        <v>1500</v>
      </c>
      <c r="N17" s="110">
        <f t="shared" si="1"/>
        <v>522.85714285714289</v>
      </c>
      <c r="O17" s="110">
        <f t="shared" si="2"/>
        <v>25097.142857142859</v>
      </c>
    </row>
    <row r="18" spans="1:22" ht="30" customHeight="1" x14ac:dyDescent="0.25">
      <c r="A18" s="237" t="s">
        <v>378</v>
      </c>
      <c r="B18" s="25"/>
      <c r="C18" s="25"/>
      <c r="D18" s="68" t="s">
        <v>10</v>
      </c>
      <c r="E18" s="69" t="s">
        <v>107</v>
      </c>
      <c r="F18" s="25">
        <v>42259</v>
      </c>
      <c r="G18" s="25">
        <v>43720</v>
      </c>
      <c r="H18" s="24" t="s">
        <v>4</v>
      </c>
      <c r="I18" s="688">
        <v>282000</v>
      </c>
      <c r="J18" s="3">
        <v>42289</v>
      </c>
      <c r="K18" s="625" t="s">
        <v>68</v>
      </c>
      <c r="L18" s="112">
        <v>191500</v>
      </c>
      <c r="M18" s="501">
        <f t="shared" si="0"/>
        <v>90500</v>
      </c>
      <c r="N18" s="110">
        <f t="shared" si="1"/>
        <v>5803.030303030303</v>
      </c>
      <c r="O18" s="110">
        <f t="shared" si="2"/>
        <v>278545.45454545453</v>
      </c>
    </row>
    <row r="19" spans="1:22" ht="30" customHeight="1" x14ac:dyDescent="0.25">
      <c r="A19" s="236" t="s">
        <v>379</v>
      </c>
      <c r="B19" s="93"/>
      <c r="C19" s="93"/>
      <c r="D19" s="68" t="s">
        <v>6</v>
      </c>
      <c r="E19" s="69" t="s">
        <v>106</v>
      </c>
      <c r="F19" s="25">
        <v>42259</v>
      </c>
      <c r="G19" s="25">
        <v>43720</v>
      </c>
      <c r="H19" s="24" t="s">
        <v>4</v>
      </c>
      <c r="I19" s="688">
        <v>53600</v>
      </c>
      <c r="J19" s="3">
        <v>42289</v>
      </c>
      <c r="K19" s="625" t="s">
        <v>68</v>
      </c>
      <c r="L19" s="112">
        <v>47000</v>
      </c>
      <c r="M19" s="501">
        <f t="shared" si="0"/>
        <v>6600</v>
      </c>
      <c r="N19" s="110">
        <f t="shared" si="1"/>
        <v>1424.2424242424242</v>
      </c>
      <c r="O19" s="110">
        <f t="shared" si="2"/>
        <v>68363.636363636368</v>
      </c>
    </row>
    <row r="20" spans="1:22" ht="30" customHeight="1" x14ac:dyDescent="0.25">
      <c r="A20" s="236" t="s">
        <v>380</v>
      </c>
      <c r="B20" s="93"/>
      <c r="C20" s="93"/>
      <c r="D20" s="68" t="s">
        <v>47</v>
      </c>
      <c r="E20" s="69" t="s">
        <v>108</v>
      </c>
      <c r="F20" s="25">
        <v>42259</v>
      </c>
      <c r="G20" s="25">
        <v>43720</v>
      </c>
      <c r="H20" s="24" t="s">
        <v>4</v>
      </c>
      <c r="I20" s="688">
        <v>1599996</v>
      </c>
      <c r="J20" s="3">
        <v>42289</v>
      </c>
      <c r="K20" s="625" t="s">
        <v>68</v>
      </c>
      <c r="L20" s="112">
        <v>1386200</v>
      </c>
      <c r="M20" s="501">
        <f t="shared" si="0"/>
        <v>213796</v>
      </c>
      <c r="N20" s="110">
        <f t="shared" si="1"/>
        <v>42006.060606060608</v>
      </c>
      <c r="O20" s="110">
        <f t="shared" si="2"/>
        <v>2016290.9090909092</v>
      </c>
    </row>
    <row r="21" spans="1:22" ht="30" customHeight="1" x14ac:dyDescent="0.25">
      <c r="A21" s="237" t="s">
        <v>381</v>
      </c>
      <c r="B21" s="25"/>
      <c r="C21" s="25"/>
      <c r="D21" s="68" t="s">
        <v>184</v>
      </c>
      <c r="E21" s="69" t="s">
        <v>109</v>
      </c>
      <c r="F21" s="25">
        <v>42259</v>
      </c>
      <c r="G21" s="25">
        <v>43720</v>
      </c>
      <c r="H21" s="24" t="s">
        <v>4</v>
      </c>
      <c r="I21" s="688">
        <v>868400</v>
      </c>
      <c r="J21" s="74">
        <v>42289</v>
      </c>
      <c r="K21" s="625" t="s">
        <v>68</v>
      </c>
      <c r="L21" s="112">
        <v>626000</v>
      </c>
      <c r="M21" s="501">
        <f t="shared" si="0"/>
        <v>242400</v>
      </c>
      <c r="N21" s="110">
        <f t="shared" si="1"/>
        <v>18969.696969696968</v>
      </c>
      <c r="O21" s="110">
        <f t="shared" si="2"/>
        <v>910545.45454545447</v>
      </c>
    </row>
    <row r="22" spans="1:22" ht="30" customHeight="1" x14ac:dyDescent="0.25">
      <c r="A22" s="24">
        <v>108132</v>
      </c>
      <c r="B22" s="95"/>
      <c r="C22" s="95"/>
      <c r="D22" s="24" t="s">
        <v>425</v>
      </c>
      <c r="E22" s="95" t="s">
        <v>97</v>
      </c>
      <c r="F22" s="246">
        <v>42817</v>
      </c>
      <c r="G22" s="246">
        <v>43547</v>
      </c>
      <c r="H22" s="24" t="s">
        <v>36</v>
      </c>
      <c r="I22" s="690">
        <v>19900</v>
      </c>
      <c r="J22" s="3">
        <v>42848</v>
      </c>
      <c r="K22" s="619">
        <v>14</v>
      </c>
      <c r="L22" s="123">
        <v>16500</v>
      </c>
      <c r="M22" s="501">
        <f t="shared" si="0"/>
        <v>3400</v>
      </c>
      <c r="N22" s="110">
        <f t="shared" si="1"/>
        <v>1178.5714285714287</v>
      </c>
      <c r="O22" s="110">
        <f>N22*24</f>
        <v>28285.71428571429</v>
      </c>
    </row>
    <row r="23" spans="1:22" ht="30" customHeight="1" x14ac:dyDescent="0.25">
      <c r="A23" s="237" t="s">
        <v>383</v>
      </c>
      <c r="B23" s="25"/>
      <c r="C23" s="25"/>
      <c r="D23" s="68" t="s">
        <v>185</v>
      </c>
      <c r="E23" s="69" t="s">
        <v>111</v>
      </c>
      <c r="F23" s="25">
        <v>42389</v>
      </c>
      <c r="G23" s="25">
        <v>43850</v>
      </c>
      <c r="H23" s="24" t="s">
        <v>4</v>
      </c>
      <c r="I23" s="688">
        <v>358800</v>
      </c>
      <c r="J23" s="3">
        <v>42420</v>
      </c>
      <c r="K23" s="625" t="s">
        <v>86</v>
      </c>
      <c r="L23" s="123">
        <v>380100</v>
      </c>
      <c r="M23" s="111">
        <f t="shared" si="0"/>
        <v>-21300</v>
      </c>
      <c r="N23" s="110">
        <f t="shared" si="1"/>
        <v>13106.896551724138</v>
      </c>
      <c r="O23" s="110">
        <f t="shared" si="2"/>
        <v>629131.03448275861</v>
      </c>
    </row>
    <row r="24" spans="1:22" ht="30" customHeight="1" x14ac:dyDescent="0.25">
      <c r="A24" s="237" t="s">
        <v>384</v>
      </c>
      <c r="B24" s="24"/>
      <c r="C24" s="24"/>
      <c r="D24" s="68" t="s">
        <v>38</v>
      </c>
      <c r="E24" s="69" t="s">
        <v>112</v>
      </c>
      <c r="F24" s="25">
        <v>42440</v>
      </c>
      <c r="G24" s="25">
        <v>43901</v>
      </c>
      <c r="H24" s="24" t="s">
        <v>4</v>
      </c>
      <c r="I24" s="688">
        <v>67354.070000000007</v>
      </c>
      <c r="J24" s="74">
        <v>42471</v>
      </c>
      <c r="K24" s="625" t="s">
        <v>406</v>
      </c>
      <c r="L24" s="123">
        <v>56350</v>
      </c>
      <c r="M24" s="501">
        <f t="shared" si="0"/>
        <v>11004.070000000007</v>
      </c>
      <c r="N24" s="110">
        <f t="shared" si="1"/>
        <v>2347.9166666666665</v>
      </c>
      <c r="O24" s="110">
        <f t="shared" si="2"/>
        <v>112700</v>
      </c>
    </row>
    <row r="25" spans="1:22" ht="30" customHeight="1" x14ac:dyDescent="0.25">
      <c r="A25" s="237" t="s">
        <v>385</v>
      </c>
      <c r="B25" s="24"/>
      <c r="C25" s="24"/>
      <c r="D25" s="68" t="s">
        <v>186</v>
      </c>
      <c r="E25" s="69" t="s">
        <v>112</v>
      </c>
      <c r="F25" s="25">
        <v>42440</v>
      </c>
      <c r="G25" s="25">
        <v>43901</v>
      </c>
      <c r="H25" s="24" t="s">
        <v>4</v>
      </c>
      <c r="I25" s="688">
        <v>67114</v>
      </c>
      <c r="J25" s="3">
        <v>42471</v>
      </c>
      <c r="K25" s="625" t="s">
        <v>405</v>
      </c>
      <c r="L25" s="112">
        <v>22800</v>
      </c>
      <c r="M25" s="501">
        <f t="shared" si="0"/>
        <v>44314</v>
      </c>
      <c r="N25" s="110">
        <f t="shared" si="1"/>
        <v>876.92307692307691</v>
      </c>
      <c r="O25" s="110">
        <f t="shared" si="2"/>
        <v>42092.307692307688</v>
      </c>
      <c r="P25" s="444"/>
      <c r="Q25" s="444"/>
      <c r="R25" s="444"/>
      <c r="S25" s="444"/>
    </row>
    <row r="26" spans="1:22" ht="30" customHeight="1" x14ac:dyDescent="0.25">
      <c r="A26" s="237"/>
      <c r="B26" s="24"/>
      <c r="C26" s="24"/>
      <c r="D26" s="68" t="s">
        <v>39</v>
      </c>
      <c r="E26" s="69" t="s">
        <v>112</v>
      </c>
      <c r="F26" s="25">
        <v>42440</v>
      </c>
      <c r="G26" s="25">
        <v>43901</v>
      </c>
      <c r="H26" s="24" t="s">
        <v>4</v>
      </c>
      <c r="I26" s="688">
        <v>67352</v>
      </c>
      <c r="J26" s="25">
        <v>42471</v>
      </c>
      <c r="K26" s="237" t="s">
        <v>405</v>
      </c>
      <c r="L26" s="448"/>
      <c r="M26" s="622"/>
      <c r="N26" s="361"/>
      <c r="O26" s="361"/>
      <c r="P26" s="444"/>
      <c r="Q26" s="444"/>
      <c r="R26" s="444"/>
      <c r="S26" s="444"/>
    </row>
    <row r="27" spans="1:22" ht="30" customHeight="1" x14ac:dyDescent="0.25">
      <c r="A27" s="237" t="s">
        <v>386</v>
      </c>
      <c r="B27" s="24"/>
      <c r="C27" s="24"/>
      <c r="D27" s="68" t="s">
        <v>37</v>
      </c>
      <c r="E27" s="69" t="s">
        <v>112</v>
      </c>
      <c r="F27" s="25">
        <v>42440</v>
      </c>
      <c r="G27" s="25">
        <v>43901</v>
      </c>
      <c r="H27" s="24" t="s">
        <v>4</v>
      </c>
      <c r="I27" s="688">
        <v>115272.71</v>
      </c>
      <c r="J27" s="3">
        <v>42471</v>
      </c>
      <c r="K27" s="625" t="s">
        <v>405</v>
      </c>
      <c r="L27" s="112">
        <v>32000</v>
      </c>
      <c r="M27" s="501">
        <f t="shared" si="0"/>
        <v>83272.710000000006</v>
      </c>
      <c r="N27" s="110">
        <f t="shared" si="1"/>
        <v>1230.7692307692307</v>
      </c>
      <c r="O27" s="110">
        <f>N27*48</f>
        <v>59076.923076923078</v>
      </c>
      <c r="P27" s="444"/>
      <c r="Q27" s="444"/>
      <c r="R27" s="444"/>
      <c r="S27" s="444"/>
    </row>
    <row r="28" spans="1:22" ht="30" customHeight="1" x14ac:dyDescent="0.25">
      <c r="A28" s="237" t="s">
        <v>387</v>
      </c>
      <c r="B28" s="24"/>
      <c r="C28" s="24"/>
      <c r="D28" s="68" t="s">
        <v>40</v>
      </c>
      <c r="E28" s="69" t="s">
        <v>112</v>
      </c>
      <c r="F28" s="25">
        <v>42440</v>
      </c>
      <c r="G28" s="25">
        <v>43901</v>
      </c>
      <c r="H28" s="24" t="s">
        <v>4</v>
      </c>
      <c r="I28" s="688">
        <v>67140</v>
      </c>
      <c r="J28" s="3">
        <v>42471</v>
      </c>
      <c r="K28" s="625" t="s">
        <v>405</v>
      </c>
      <c r="L28" s="112">
        <v>14000</v>
      </c>
      <c r="M28" s="501">
        <f t="shared" si="0"/>
        <v>53140</v>
      </c>
      <c r="N28" s="110">
        <f t="shared" si="1"/>
        <v>538.46153846153845</v>
      </c>
      <c r="O28" s="110">
        <f>N28*48</f>
        <v>25846.153846153844</v>
      </c>
      <c r="P28" s="444"/>
      <c r="Q28" s="444"/>
      <c r="R28" s="444"/>
      <c r="S28" s="444"/>
      <c r="T28" s="76"/>
      <c r="U28" s="77"/>
      <c r="V28" s="77"/>
    </row>
    <row r="29" spans="1:22" ht="30" customHeight="1" x14ac:dyDescent="0.25">
      <c r="A29" s="237" t="s">
        <v>388</v>
      </c>
      <c r="B29" s="25"/>
      <c r="C29" s="25"/>
      <c r="D29" s="68" t="s">
        <v>24</v>
      </c>
      <c r="E29" s="69" t="s">
        <v>177</v>
      </c>
      <c r="F29" s="25">
        <v>42545</v>
      </c>
      <c r="G29" s="25">
        <v>44006</v>
      </c>
      <c r="H29" s="24" t="s">
        <v>4</v>
      </c>
      <c r="I29" s="688">
        <v>30000000</v>
      </c>
      <c r="J29" s="3">
        <v>42575</v>
      </c>
      <c r="K29" s="625" t="s">
        <v>81</v>
      </c>
      <c r="L29" s="115">
        <v>10833000</v>
      </c>
      <c r="M29" s="501">
        <f t="shared" si="0"/>
        <v>19167000</v>
      </c>
      <c r="N29" s="110">
        <f t="shared" si="1"/>
        <v>471000</v>
      </c>
      <c r="O29" s="110">
        <f>N29*48</f>
        <v>22608000</v>
      </c>
      <c r="P29" s="669" t="s">
        <v>738</v>
      </c>
      <c r="Q29" s="444"/>
      <c r="R29" s="444"/>
      <c r="S29" s="444"/>
    </row>
    <row r="30" spans="1:22" ht="30" customHeight="1" x14ac:dyDescent="0.25">
      <c r="A30" s="237" t="s">
        <v>384</v>
      </c>
      <c r="B30" s="25"/>
      <c r="C30" s="25"/>
      <c r="D30" s="68" t="s">
        <v>30</v>
      </c>
      <c r="E30" s="69" t="s">
        <v>181</v>
      </c>
      <c r="F30" s="25">
        <v>42664</v>
      </c>
      <c r="G30" s="25">
        <v>44125</v>
      </c>
      <c r="H30" s="24" t="s">
        <v>4</v>
      </c>
      <c r="I30" s="688">
        <v>91949</v>
      </c>
      <c r="J30" s="74">
        <v>42695</v>
      </c>
      <c r="K30" s="625" t="s">
        <v>66</v>
      </c>
      <c r="L30" s="123">
        <v>47000</v>
      </c>
      <c r="M30" s="501">
        <f t="shared" si="0"/>
        <v>44949</v>
      </c>
      <c r="N30" s="110">
        <f t="shared" si="1"/>
        <v>2238.0952380952381</v>
      </c>
      <c r="O30" s="110">
        <f>N30*48</f>
        <v>107428.57142857142</v>
      </c>
      <c r="P30" s="444"/>
      <c r="Q30" s="444"/>
      <c r="R30" s="444"/>
      <c r="S30" s="444"/>
    </row>
    <row r="31" spans="1:22" ht="30" customHeight="1" x14ac:dyDescent="0.25">
      <c r="A31" s="237" t="s">
        <v>389</v>
      </c>
      <c r="B31" s="95"/>
      <c r="C31" s="95"/>
      <c r="D31" s="68" t="s">
        <v>60</v>
      </c>
      <c r="E31" s="69" t="s">
        <v>113</v>
      </c>
      <c r="F31" s="25">
        <v>41883</v>
      </c>
      <c r="G31" s="24"/>
      <c r="H31" s="24"/>
      <c r="I31" s="688" t="s">
        <v>61</v>
      </c>
      <c r="J31" s="25">
        <v>41913</v>
      </c>
      <c r="K31" s="237" t="s">
        <v>397</v>
      </c>
      <c r="L31" s="361"/>
      <c r="M31" s="622"/>
      <c r="N31" s="361"/>
      <c r="O31" s="361"/>
    </row>
    <row r="32" spans="1:22" ht="30" customHeight="1" x14ac:dyDescent="0.25">
      <c r="A32" s="659" t="s">
        <v>365</v>
      </c>
      <c r="B32" s="652"/>
      <c r="C32" s="652"/>
      <c r="D32" s="71" t="s">
        <v>328</v>
      </c>
      <c r="E32" s="660" t="s">
        <v>428</v>
      </c>
      <c r="F32" s="78">
        <v>42767</v>
      </c>
      <c r="G32" s="78">
        <v>43100</v>
      </c>
      <c r="H32" s="71" t="s">
        <v>522</v>
      </c>
      <c r="I32" s="687">
        <v>157000</v>
      </c>
      <c r="J32" s="78">
        <v>42826</v>
      </c>
      <c r="K32" s="71">
        <v>15</v>
      </c>
      <c r="L32" s="398">
        <v>208000</v>
      </c>
      <c r="M32" s="398">
        <f t="shared" si="0"/>
        <v>-51000</v>
      </c>
      <c r="N32" s="398">
        <f t="shared" si="1"/>
        <v>13866.666666666666</v>
      </c>
      <c r="O32" s="398">
        <f>N32*10</f>
        <v>138666.66666666666</v>
      </c>
      <c r="P32" s="670" t="s">
        <v>658</v>
      </c>
    </row>
    <row r="33" spans="1:16" ht="30" customHeight="1" x14ac:dyDescent="0.25">
      <c r="A33" s="24">
        <v>100406</v>
      </c>
      <c r="B33" s="95"/>
      <c r="C33" s="95"/>
      <c r="D33" s="24" t="s">
        <v>577</v>
      </c>
      <c r="E33" s="24" t="s">
        <v>578</v>
      </c>
      <c r="F33" s="25">
        <v>42804</v>
      </c>
      <c r="G33" s="25">
        <v>43169</v>
      </c>
      <c r="H33" s="24" t="s">
        <v>32</v>
      </c>
      <c r="I33" s="688">
        <v>99000</v>
      </c>
      <c r="J33" s="25">
        <v>42835</v>
      </c>
      <c r="K33" s="24">
        <v>15</v>
      </c>
      <c r="L33" s="675">
        <v>80000</v>
      </c>
      <c r="M33" s="361">
        <f t="shared" si="0"/>
        <v>19000</v>
      </c>
      <c r="N33" s="361">
        <f t="shared" si="1"/>
        <v>5333.333333333333</v>
      </c>
      <c r="O33" s="361">
        <f>N33*12</f>
        <v>64000</v>
      </c>
    </row>
    <row r="34" spans="1:16" ht="30" customHeight="1" x14ac:dyDescent="0.25">
      <c r="A34" s="237">
        <v>118099</v>
      </c>
      <c r="B34" s="25"/>
      <c r="C34" s="25"/>
      <c r="D34" s="68" t="s">
        <v>516</v>
      </c>
      <c r="E34" s="68" t="s">
        <v>523</v>
      </c>
      <c r="F34" s="25">
        <v>42865</v>
      </c>
      <c r="G34" s="25">
        <v>43247</v>
      </c>
      <c r="H34" s="24" t="s">
        <v>32</v>
      </c>
      <c r="I34" s="688">
        <v>19592</v>
      </c>
      <c r="J34" s="25">
        <v>42896</v>
      </c>
      <c r="K34" s="24"/>
      <c r="L34" s="511">
        <v>19592</v>
      </c>
      <c r="M34" s="622" t="s">
        <v>662</v>
      </c>
      <c r="N34" s="361"/>
      <c r="O34" s="361"/>
    </row>
    <row r="35" spans="1:16" ht="30" customHeight="1" x14ac:dyDescent="0.25">
      <c r="A35" s="24">
        <v>118715</v>
      </c>
      <c r="B35" s="95"/>
      <c r="C35" s="95"/>
      <c r="D35" s="24" t="s">
        <v>188</v>
      </c>
      <c r="E35" s="24" t="s">
        <v>562</v>
      </c>
      <c r="F35" s="25">
        <v>42878</v>
      </c>
      <c r="G35" s="25">
        <v>43243</v>
      </c>
      <c r="H35" s="24" t="s">
        <v>32</v>
      </c>
      <c r="I35" s="688">
        <v>64195</v>
      </c>
      <c r="J35" s="25">
        <v>42909</v>
      </c>
      <c r="K35" s="24">
        <v>12</v>
      </c>
      <c r="L35" s="511">
        <v>48000</v>
      </c>
      <c r="M35" s="361">
        <f>I35-L35</f>
        <v>16195</v>
      </c>
      <c r="N35" s="361">
        <f>L35/K35</f>
        <v>4000</v>
      </c>
      <c r="O35" s="361">
        <f>N35*12</f>
        <v>48000</v>
      </c>
    </row>
    <row r="36" spans="1:16" ht="30" x14ac:dyDescent="0.25">
      <c r="A36" s="24">
        <v>105924</v>
      </c>
      <c r="B36" s="95"/>
      <c r="C36" s="95"/>
      <c r="D36" s="68" t="s">
        <v>576</v>
      </c>
      <c r="E36" s="68" t="s">
        <v>579</v>
      </c>
      <c r="F36" s="25">
        <v>42936</v>
      </c>
      <c r="G36" s="25">
        <v>43301</v>
      </c>
      <c r="H36" s="24" t="s">
        <v>32</v>
      </c>
      <c r="I36" s="688">
        <v>40500</v>
      </c>
      <c r="J36" s="25">
        <v>42967</v>
      </c>
      <c r="K36" s="24">
        <v>10</v>
      </c>
      <c r="L36" s="95">
        <v>40500</v>
      </c>
      <c r="M36" s="361">
        <f t="shared" ref="M36:M38" si="3">I36-L36</f>
        <v>0</v>
      </c>
      <c r="N36" s="361">
        <f t="shared" ref="N36:N38" si="4">L36/K36</f>
        <v>4050</v>
      </c>
      <c r="O36" s="361">
        <f>N36*12</f>
        <v>48600</v>
      </c>
    </row>
    <row r="37" spans="1:16" ht="30" customHeight="1" x14ac:dyDescent="0.25">
      <c r="A37" s="31">
        <v>115483</v>
      </c>
      <c r="B37" s="384"/>
      <c r="C37" s="384"/>
      <c r="D37" s="31" t="s">
        <v>580</v>
      </c>
      <c r="E37" s="66" t="s">
        <v>581</v>
      </c>
      <c r="F37" s="32">
        <v>42930</v>
      </c>
      <c r="G37" s="32">
        <v>43295</v>
      </c>
      <c r="H37" s="31" t="s">
        <v>32</v>
      </c>
      <c r="I37" s="691">
        <v>62000</v>
      </c>
      <c r="J37" s="32">
        <v>42961</v>
      </c>
      <c r="K37" s="31">
        <v>8</v>
      </c>
      <c r="L37" s="384">
        <v>62000</v>
      </c>
      <c r="M37" s="610">
        <f t="shared" si="3"/>
        <v>0</v>
      </c>
      <c r="N37" s="610">
        <f t="shared" si="4"/>
        <v>7750</v>
      </c>
      <c r="O37" s="610">
        <f>N37*12</f>
        <v>93000</v>
      </c>
    </row>
    <row r="38" spans="1:16" s="772" customFormat="1" ht="30" customHeight="1" x14ac:dyDescent="0.25">
      <c r="A38" s="766">
        <v>104554</v>
      </c>
      <c r="B38" s="767"/>
      <c r="C38" s="767"/>
      <c r="D38" s="766" t="s">
        <v>24</v>
      </c>
      <c r="E38" s="768" t="s">
        <v>731</v>
      </c>
      <c r="F38" s="769">
        <v>42738</v>
      </c>
      <c r="G38" s="769">
        <v>44199</v>
      </c>
      <c r="H38" s="766" t="s">
        <v>4</v>
      </c>
      <c r="I38" s="770">
        <v>576000</v>
      </c>
      <c r="J38" s="769">
        <v>42769</v>
      </c>
      <c r="K38" s="766">
        <v>18</v>
      </c>
      <c r="L38" s="767">
        <v>115500</v>
      </c>
      <c r="M38" s="771">
        <f t="shared" si="3"/>
        <v>460500</v>
      </c>
      <c r="N38" s="771">
        <f t="shared" si="4"/>
        <v>6416.666666666667</v>
      </c>
      <c r="O38" s="771">
        <f>N38*48</f>
        <v>308000</v>
      </c>
      <c r="P38" s="772" t="s">
        <v>732</v>
      </c>
    </row>
    <row r="39" spans="1:16" ht="30" customHeight="1" x14ac:dyDescent="0.25">
      <c r="A39" s="2">
        <v>124338</v>
      </c>
      <c r="B39" s="1"/>
      <c r="C39" s="1"/>
      <c r="D39" s="553" t="s">
        <v>582</v>
      </c>
      <c r="E39" s="266" t="s">
        <v>583</v>
      </c>
      <c r="F39" s="3">
        <v>42989</v>
      </c>
      <c r="G39" s="3">
        <v>44450</v>
      </c>
      <c r="H39" s="2" t="s">
        <v>4</v>
      </c>
      <c r="I39" s="692">
        <v>48800</v>
      </c>
      <c r="J39" s="407">
        <v>43019</v>
      </c>
      <c r="K39" s="619">
        <v>8</v>
      </c>
      <c r="L39" s="1">
        <v>28200</v>
      </c>
      <c r="M39" s="501">
        <f t="shared" ref="M39:M54" si="5">I39-L39</f>
        <v>20600</v>
      </c>
      <c r="N39" s="110">
        <f t="shared" ref="N39:N48" si="6">L39/K39</f>
        <v>3525</v>
      </c>
      <c r="O39" s="110">
        <f>N39*48</f>
        <v>169200</v>
      </c>
    </row>
    <row r="40" spans="1:16" ht="30" customHeight="1" x14ac:dyDescent="0.25">
      <c r="A40" s="2">
        <v>124338</v>
      </c>
      <c r="B40" s="1"/>
      <c r="C40" s="1"/>
      <c r="D40" s="553" t="s">
        <v>582</v>
      </c>
      <c r="E40" s="266" t="s">
        <v>584</v>
      </c>
      <c r="F40" s="554">
        <v>42998</v>
      </c>
      <c r="G40" s="3">
        <v>44459</v>
      </c>
      <c r="H40" s="2" t="s">
        <v>4</v>
      </c>
      <c r="I40" s="692">
        <v>49300</v>
      </c>
      <c r="J40" s="407">
        <v>43028</v>
      </c>
      <c r="K40" s="619">
        <v>7</v>
      </c>
      <c r="L40" s="1">
        <v>16300</v>
      </c>
      <c r="M40" s="501">
        <f t="shared" si="5"/>
        <v>33000</v>
      </c>
      <c r="N40" s="110">
        <f t="shared" si="6"/>
        <v>2328.5714285714284</v>
      </c>
      <c r="O40" s="110">
        <f>N40*48</f>
        <v>111771.42857142857</v>
      </c>
    </row>
    <row r="41" spans="1:16" ht="30" customHeight="1" x14ac:dyDescent="0.25">
      <c r="A41" s="2">
        <v>115483</v>
      </c>
      <c r="B41" s="1"/>
      <c r="C41" s="1"/>
      <c r="D41" s="2" t="s">
        <v>580</v>
      </c>
      <c r="E41" s="2" t="s">
        <v>601</v>
      </c>
      <c r="F41" s="407">
        <v>43096</v>
      </c>
      <c r="G41" s="407">
        <v>44557</v>
      </c>
      <c r="H41" s="2" t="s">
        <v>4</v>
      </c>
      <c r="I41" s="692">
        <v>1500000</v>
      </c>
      <c r="J41" s="407">
        <v>43127</v>
      </c>
      <c r="K41" s="619">
        <v>7</v>
      </c>
      <c r="L41" s="1">
        <v>217700</v>
      </c>
      <c r="M41" s="501">
        <f t="shared" si="5"/>
        <v>1282300</v>
      </c>
      <c r="N41" s="110">
        <f t="shared" si="6"/>
        <v>31100</v>
      </c>
      <c r="O41" s="110">
        <f>N41*48</f>
        <v>1492800</v>
      </c>
    </row>
    <row r="42" spans="1:16" ht="30" customHeight="1" x14ac:dyDescent="0.25">
      <c r="A42" s="2">
        <v>125973</v>
      </c>
      <c r="B42" s="2"/>
      <c r="C42" s="2"/>
      <c r="D42" s="2" t="s">
        <v>27</v>
      </c>
      <c r="E42" s="266" t="s">
        <v>437</v>
      </c>
      <c r="F42" s="407">
        <v>43096</v>
      </c>
      <c r="G42" s="407">
        <v>44557</v>
      </c>
      <c r="H42" s="2" t="s">
        <v>4</v>
      </c>
      <c r="I42" s="692">
        <v>350000</v>
      </c>
      <c r="J42" s="407">
        <v>43096</v>
      </c>
      <c r="K42" s="619">
        <v>5</v>
      </c>
      <c r="L42" s="1">
        <v>67400</v>
      </c>
      <c r="M42" s="501">
        <f t="shared" si="5"/>
        <v>282600</v>
      </c>
      <c r="N42" s="110">
        <f t="shared" si="6"/>
        <v>13480</v>
      </c>
      <c r="O42" s="110">
        <f>N42*48</f>
        <v>647040</v>
      </c>
    </row>
    <row r="43" spans="1:16" ht="30" customHeight="1" x14ac:dyDescent="0.25">
      <c r="A43" s="2">
        <v>106225</v>
      </c>
      <c r="B43" s="2"/>
      <c r="C43" s="2"/>
      <c r="D43" s="2" t="s">
        <v>626</v>
      </c>
      <c r="E43" s="266" t="s">
        <v>627</v>
      </c>
      <c r="F43" s="3">
        <v>43143</v>
      </c>
      <c r="G43" s="3">
        <v>43873</v>
      </c>
      <c r="H43" s="2" t="s">
        <v>628</v>
      </c>
      <c r="I43" s="9">
        <v>6390000</v>
      </c>
      <c r="J43" s="3">
        <v>43171</v>
      </c>
      <c r="K43" s="619">
        <v>5</v>
      </c>
      <c r="L43" s="118">
        <v>413000</v>
      </c>
      <c r="M43" s="501">
        <f t="shared" si="5"/>
        <v>5977000</v>
      </c>
      <c r="N43" s="110">
        <f t="shared" si="6"/>
        <v>82600</v>
      </c>
      <c r="O43" s="110">
        <f>N43*49</f>
        <v>4047400</v>
      </c>
    </row>
    <row r="44" spans="1:16" ht="30" customHeight="1" x14ac:dyDescent="0.25">
      <c r="A44" s="2">
        <v>105924</v>
      </c>
      <c r="B44" s="2"/>
      <c r="C44" s="2"/>
      <c r="D44" s="2" t="s">
        <v>333</v>
      </c>
      <c r="E44" s="266" t="s">
        <v>579</v>
      </c>
      <c r="F44" s="3">
        <v>43143</v>
      </c>
      <c r="G44" s="3">
        <v>43873</v>
      </c>
      <c r="H44" s="2" t="s">
        <v>36</v>
      </c>
      <c r="I44" s="9">
        <v>35000</v>
      </c>
      <c r="J44" s="3">
        <v>43174</v>
      </c>
      <c r="K44" s="619">
        <v>4</v>
      </c>
      <c r="L44" s="118">
        <v>18000</v>
      </c>
      <c r="M44" s="501">
        <f t="shared" si="5"/>
        <v>17000</v>
      </c>
      <c r="N44" s="110">
        <f t="shared" si="6"/>
        <v>4500</v>
      </c>
      <c r="O44" s="110">
        <f>N44*24</f>
        <v>108000</v>
      </c>
    </row>
    <row r="45" spans="1:16" ht="30" customHeight="1" x14ac:dyDescent="0.25">
      <c r="A45" s="2" t="s">
        <v>365</v>
      </c>
      <c r="B45" s="2"/>
      <c r="C45" s="2"/>
      <c r="D45" s="2" t="s">
        <v>630</v>
      </c>
      <c r="E45" s="2" t="s">
        <v>632</v>
      </c>
      <c r="F45" s="3">
        <v>43179</v>
      </c>
      <c r="G45" s="3">
        <v>43544</v>
      </c>
      <c r="H45" s="2" t="s">
        <v>32</v>
      </c>
      <c r="I45" s="9">
        <v>69400</v>
      </c>
      <c r="J45" s="3">
        <v>43210</v>
      </c>
      <c r="K45" s="619">
        <v>4</v>
      </c>
      <c r="L45" s="118">
        <v>90000</v>
      </c>
      <c r="M45" s="111">
        <f t="shared" si="5"/>
        <v>-20600</v>
      </c>
      <c r="N45" s="110">
        <f t="shared" si="6"/>
        <v>22500</v>
      </c>
      <c r="O45" s="110">
        <f>N45*12</f>
        <v>270000</v>
      </c>
      <c r="P45" s="669" t="s">
        <v>659</v>
      </c>
    </row>
    <row r="46" spans="1:16" ht="30" customHeight="1" x14ac:dyDescent="0.25">
      <c r="A46" s="2">
        <v>112799</v>
      </c>
      <c r="B46" s="2"/>
      <c r="C46" s="2"/>
      <c r="D46" s="2" t="s">
        <v>631</v>
      </c>
      <c r="E46" s="266" t="s">
        <v>633</v>
      </c>
      <c r="F46" s="3">
        <v>43186</v>
      </c>
      <c r="G46" s="3">
        <v>43551</v>
      </c>
      <c r="H46" s="2" t="s">
        <v>32</v>
      </c>
      <c r="I46" s="9">
        <v>72300</v>
      </c>
      <c r="J46" s="3">
        <v>43217</v>
      </c>
      <c r="K46" s="619">
        <v>4</v>
      </c>
      <c r="L46" s="118">
        <v>59400</v>
      </c>
      <c r="M46" s="501">
        <f t="shared" si="5"/>
        <v>12900</v>
      </c>
      <c r="N46" s="110">
        <f t="shared" si="6"/>
        <v>14850</v>
      </c>
      <c r="O46" s="110">
        <f>N46*12</f>
        <v>178200</v>
      </c>
    </row>
    <row r="47" spans="1:16" ht="30" customHeight="1" x14ac:dyDescent="0.25">
      <c r="A47" s="2">
        <v>124764</v>
      </c>
      <c r="B47" s="2"/>
      <c r="C47" s="2"/>
      <c r="D47" s="2" t="s">
        <v>634</v>
      </c>
      <c r="E47" s="266" t="s">
        <v>635</v>
      </c>
      <c r="F47" s="3">
        <v>43188</v>
      </c>
      <c r="G47" s="3">
        <v>43552</v>
      </c>
      <c r="H47" s="2" t="s">
        <v>32</v>
      </c>
      <c r="I47" s="9">
        <v>50000</v>
      </c>
      <c r="J47" s="3">
        <v>43219</v>
      </c>
      <c r="K47" s="619">
        <v>4</v>
      </c>
      <c r="L47" s="118">
        <v>24600</v>
      </c>
      <c r="M47" s="501">
        <f t="shared" si="5"/>
        <v>25400</v>
      </c>
      <c r="N47" s="110">
        <f t="shared" si="6"/>
        <v>6150</v>
      </c>
      <c r="O47" s="642">
        <f>N47*12</f>
        <v>73800</v>
      </c>
    </row>
    <row r="48" spans="1:16" ht="30" customHeight="1" x14ac:dyDescent="0.25">
      <c r="A48" s="2">
        <v>124338</v>
      </c>
      <c r="B48" s="2"/>
      <c r="C48" s="2"/>
      <c r="D48" s="2" t="s">
        <v>582</v>
      </c>
      <c r="E48" s="266" t="s">
        <v>636</v>
      </c>
      <c r="F48" s="3">
        <v>43188</v>
      </c>
      <c r="G48" s="3">
        <v>43552</v>
      </c>
      <c r="H48" s="2" t="s">
        <v>32</v>
      </c>
      <c r="I48" s="9">
        <v>59700</v>
      </c>
      <c r="J48" s="3">
        <v>43219</v>
      </c>
      <c r="K48" s="619">
        <v>3</v>
      </c>
      <c r="L48" s="118">
        <v>18600</v>
      </c>
      <c r="M48" s="501">
        <f t="shared" si="5"/>
        <v>41100</v>
      </c>
      <c r="N48" s="110">
        <f t="shared" si="6"/>
        <v>6200</v>
      </c>
      <c r="O48" s="110">
        <f>N48*12</f>
        <v>74400</v>
      </c>
    </row>
    <row r="49" spans="1:16" ht="30" customHeight="1" x14ac:dyDescent="0.25">
      <c r="A49" s="2">
        <v>116554</v>
      </c>
      <c r="B49" s="2"/>
      <c r="C49" s="2"/>
      <c r="D49" s="266" t="s">
        <v>433</v>
      </c>
      <c r="E49" s="266" t="s">
        <v>434</v>
      </c>
      <c r="F49" s="3">
        <v>43200</v>
      </c>
      <c r="G49" s="3">
        <v>43465</v>
      </c>
      <c r="H49" s="2" t="s">
        <v>639</v>
      </c>
      <c r="I49" s="9">
        <v>50000</v>
      </c>
      <c r="J49" s="3">
        <v>43230</v>
      </c>
      <c r="K49" s="619">
        <v>3</v>
      </c>
      <c r="L49" s="118">
        <v>8000</v>
      </c>
      <c r="M49" s="501">
        <f t="shared" si="5"/>
        <v>42000</v>
      </c>
      <c r="N49" s="110">
        <f>L49/K49</f>
        <v>2666.6666666666665</v>
      </c>
      <c r="O49" s="666">
        <f>N49*8</f>
        <v>21333.333333333332</v>
      </c>
    </row>
    <row r="50" spans="1:16" ht="30" customHeight="1" x14ac:dyDescent="0.25">
      <c r="A50" s="2">
        <v>109792</v>
      </c>
      <c r="B50" s="2"/>
      <c r="C50" s="2"/>
      <c r="D50" s="2" t="s">
        <v>637</v>
      </c>
      <c r="E50" s="266" t="s">
        <v>638</v>
      </c>
      <c r="F50" s="3">
        <v>43202</v>
      </c>
      <c r="G50" s="3">
        <v>43465</v>
      </c>
      <c r="H50" s="2" t="s">
        <v>639</v>
      </c>
      <c r="I50" s="9">
        <v>198000</v>
      </c>
      <c r="J50" s="3">
        <v>43232</v>
      </c>
      <c r="K50" s="619">
        <v>2</v>
      </c>
      <c r="L50" s="118">
        <v>198000</v>
      </c>
      <c r="M50" s="501">
        <f t="shared" si="5"/>
        <v>0</v>
      </c>
      <c r="N50" s="110">
        <f t="shared" ref="N50:N54" si="7">L50/K50</f>
        <v>99000</v>
      </c>
      <c r="O50" s="666">
        <f>N50*8</f>
        <v>792000</v>
      </c>
    </row>
    <row r="51" spans="1:16" ht="30" customHeight="1" x14ac:dyDescent="0.25">
      <c r="A51" s="2">
        <v>100406</v>
      </c>
      <c r="B51" s="2"/>
      <c r="C51" s="2"/>
      <c r="D51" s="2" t="s">
        <v>577</v>
      </c>
      <c r="E51" s="2" t="s">
        <v>640</v>
      </c>
      <c r="F51" s="3">
        <v>43215</v>
      </c>
      <c r="G51" s="3">
        <v>43580</v>
      </c>
      <c r="H51" s="2" t="s">
        <v>32</v>
      </c>
      <c r="I51" s="9">
        <v>148000</v>
      </c>
      <c r="J51" s="3">
        <v>43245</v>
      </c>
      <c r="K51" s="619">
        <v>2</v>
      </c>
      <c r="L51" s="118">
        <v>43400</v>
      </c>
      <c r="M51" s="501">
        <f t="shared" si="5"/>
        <v>104600</v>
      </c>
      <c r="N51" s="110">
        <f t="shared" si="7"/>
        <v>21700</v>
      </c>
      <c r="O51" s="666">
        <f>N51*12</f>
        <v>260400</v>
      </c>
    </row>
    <row r="52" spans="1:16" ht="30" customHeight="1" x14ac:dyDescent="0.25">
      <c r="A52" s="2">
        <v>129272</v>
      </c>
      <c r="B52" s="1"/>
      <c r="C52" s="1"/>
      <c r="D52" s="266" t="s">
        <v>641</v>
      </c>
      <c r="E52" s="266" t="s">
        <v>182</v>
      </c>
      <c r="F52" s="3">
        <v>43225</v>
      </c>
      <c r="G52" s="3">
        <v>43590</v>
      </c>
      <c r="H52" s="2" t="s">
        <v>32</v>
      </c>
      <c r="I52" s="9">
        <v>24000</v>
      </c>
      <c r="J52" s="3">
        <v>43256</v>
      </c>
      <c r="K52" s="619">
        <v>2</v>
      </c>
      <c r="L52" s="118">
        <v>1900</v>
      </c>
      <c r="M52" s="501">
        <f t="shared" si="5"/>
        <v>22100</v>
      </c>
      <c r="N52" s="110">
        <f t="shared" si="7"/>
        <v>950</v>
      </c>
      <c r="O52" s="666">
        <f>N52*12</f>
        <v>11400</v>
      </c>
    </row>
    <row r="53" spans="1:16" ht="30" customHeight="1" x14ac:dyDescent="0.25">
      <c r="A53" s="2">
        <v>126114</v>
      </c>
      <c r="B53" s="1"/>
      <c r="C53" s="1"/>
      <c r="D53" s="2" t="s">
        <v>630</v>
      </c>
      <c r="E53" s="2" t="s">
        <v>646</v>
      </c>
      <c r="F53" s="3">
        <v>43238</v>
      </c>
      <c r="G53" s="3">
        <v>43603</v>
      </c>
      <c r="H53" s="2" t="s">
        <v>32</v>
      </c>
      <c r="I53" s="9">
        <v>129000</v>
      </c>
      <c r="J53" s="3">
        <v>43269</v>
      </c>
      <c r="K53" s="619">
        <v>1</v>
      </c>
      <c r="L53" s="118">
        <v>7500</v>
      </c>
      <c r="M53" s="501">
        <f t="shared" si="5"/>
        <v>121500</v>
      </c>
      <c r="N53" s="110">
        <f t="shared" si="7"/>
        <v>7500</v>
      </c>
      <c r="O53" s="666">
        <f>N53*12</f>
        <v>90000</v>
      </c>
      <c r="P53" s="674" t="s">
        <v>665</v>
      </c>
    </row>
    <row r="54" spans="1:16" ht="30" customHeight="1" x14ac:dyDescent="0.25">
      <c r="A54" s="2">
        <v>109726</v>
      </c>
      <c r="B54" s="1"/>
      <c r="C54" s="1"/>
      <c r="D54" s="2" t="s">
        <v>40</v>
      </c>
      <c r="E54" s="266" t="s">
        <v>182</v>
      </c>
      <c r="F54" s="3">
        <v>43235</v>
      </c>
      <c r="G54" s="3">
        <v>43600</v>
      </c>
      <c r="H54" s="2" t="s">
        <v>32</v>
      </c>
      <c r="I54" s="9">
        <v>45000</v>
      </c>
      <c r="J54" s="3">
        <v>43266</v>
      </c>
      <c r="K54" s="619">
        <v>1</v>
      </c>
      <c r="L54" s="118">
        <v>1400</v>
      </c>
      <c r="M54" s="501">
        <f t="shared" si="5"/>
        <v>43600</v>
      </c>
      <c r="N54" s="110">
        <f t="shared" si="7"/>
        <v>1400</v>
      </c>
      <c r="O54" s="666">
        <f>N54*12</f>
        <v>16800</v>
      </c>
    </row>
    <row r="65" ht="14.25" customHeight="1" x14ac:dyDescent="0.25"/>
  </sheetData>
  <mergeCells count="11">
    <mergeCell ref="F5:I5"/>
    <mergeCell ref="J5:L5"/>
    <mergeCell ref="M5:M6"/>
    <mergeCell ref="N5:N6"/>
    <mergeCell ref="O5:O6"/>
    <mergeCell ref="D5:E6"/>
    <mergeCell ref="A2:B2"/>
    <mergeCell ref="A3:B3"/>
    <mergeCell ref="A5:A6"/>
    <mergeCell ref="B5:B6"/>
    <mergeCell ref="C5:C6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5"/>
  <dimension ref="A1:V67"/>
  <sheetViews>
    <sheetView workbookViewId="0">
      <pane ySplit="8" topLeftCell="A27" activePane="bottomLeft" state="frozen"/>
      <selection activeCell="H5" sqref="H5"/>
      <selection pane="bottomLeft" activeCell="L31" sqref="L31"/>
    </sheetView>
  </sheetViews>
  <sheetFormatPr defaultColWidth="9.140625" defaultRowHeight="15" x14ac:dyDescent="0.25"/>
  <cols>
    <col min="1" max="1" width="10.28515625" style="665" customWidth="1"/>
    <col min="2" max="2" width="9.42578125" style="665" customWidth="1"/>
    <col min="3" max="3" width="10.28515625" style="665" customWidth="1"/>
    <col min="4" max="4" width="22.28515625" style="363" customWidth="1"/>
    <col min="5" max="5" width="15" style="665" customWidth="1"/>
    <col min="6" max="6" width="10.5703125" style="363" customWidth="1"/>
    <col min="7" max="7" width="10.7109375" style="363" customWidth="1"/>
    <col min="8" max="8" width="12.7109375" style="363" customWidth="1"/>
    <col min="9" max="9" width="17.5703125" style="686" customWidth="1"/>
    <col min="10" max="10" width="10.140625" style="363" customWidth="1"/>
    <col min="11" max="11" width="10.28515625" style="624" customWidth="1"/>
    <col min="12" max="12" width="11.28515625" style="363" customWidth="1"/>
    <col min="13" max="13" width="12.5703125" style="627" customWidth="1"/>
    <col min="14" max="15" width="11.85546875" style="665" customWidth="1"/>
    <col min="16" max="16" width="33" style="665" customWidth="1"/>
    <col min="17" max="17" width="13.42578125" style="665" customWidth="1"/>
    <col min="18" max="16384" width="9.140625" style="665"/>
  </cols>
  <sheetData>
    <row r="1" spans="1:22" ht="20.100000000000001" customHeight="1" x14ac:dyDescent="0.25">
      <c r="A1" s="665" t="s">
        <v>549</v>
      </c>
    </row>
    <row r="2" spans="1:22" ht="20.100000000000001" customHeight="1" x14ac:dyDescent="0.25">
      <c r="A2" s="891" t="s">
        <v>199</v>
      </c>
      <c r="B2" s="891"/>
      <c r="C2" s="664"/>
    </row>
    <row r="3" spans="1:22" s="703" customFormat="1" ht="20.100000000000001" customHeight="1" x14ac:dyDescent="0.25">
      <c r="A3" s="706" t="s">
        <v>667</v>
      </c>
      <c r="B3" s="706"/>
      <c r="C3" s="707"/>
      <c r="D3" s="363"/>
      <c r="F3" s="363"/>
      <c r="G3" s="363"/>
      <c r="H3" s="363"/>
      <c r="I3" s="686"/>
      <c r="J3" s="363"/>
      <c r="K3" s="624"/>
      <c r="L3" s="363"/>
      <c r="M3" s="627"/>
    </row>
    <row r="4" spans="1:22" ht="20.100000000000001" customHeight="1" x14ac:dyDescent="0.25">
      <c r="A4" s="892" t="s">
        <v>668</v>
      </c>
      <c r="B4" s="892"/>
      <c r="C4" s="708"/>
    </row>
    <row r="5" spans="1:22" s="673" customFormat="1" ht="20.100000000000001" customHeight="1" x14ac:dyDescent="0.25">
      <c r="A5" s="893" t="s">
        <v>661</v>
      </c>
      <c r="B5" s="893"/>
      <c r="C5" s="893"/>
      <c r="D5" s="363"/>
      <c r="F5" s="363"/>
      <c r="G5" s="363"/>
      <c r="H5" s="363"/>
      <c r="I5" s="686"/>
      <c r="J5" s="363"/>
      <c r="K5" s="624"/>
      <c r="L5" s="363"/>
      <c r="M5" s="627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666</v>
      </c>
      <c r="O7" s="866" t="s">
        <v>654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660</v>
      </c>
      <c r="L8" s="65" t="s">
        <v>122</v>
      </c>
      <c r="M8" s="879"/>
      <c r="N8" s="879"/>
      <c r="O8" s="867"/>
      <c r="V8" s="665" t="s">
        <v>505</v>
      </c>
    </row>
    <row r="9" spans="1:22" ht="30" customHeight="1" x14ac:dyDescent="0.25">
      <c r="A9" s="234" t="s">
        <v>367</v>
      </c>
      <c r="B9" s="31"/>
      <c r="C9" s="31"/>
      <c r="D9" s="66" t="s">
        <v>195</v>
      </c>
      <c r="E9" s="70" t="s">
        <v>99</v>
      </c>
      <c r="F9" s="32">
        <v>42409</v>
      </c>
      <c r="G9" s="32">
        <v>43140</v>
      </c>
      <c r="H9" s="63" t="s">
        <v>36</v>
      </c>
      <c r="I9" s="691">
        <v>19990</v>
      </c>
      <c r="J9" s="3">
        <v>42438</v>
      </c>
      <c r="K9" s="625" t="s">
        <v>66</v>
      </c>
      <c r="L9" s="695">
        <v>18500</v>
      </c>
      <c r="M9" s="501">
        <f t="shared" ref="M9:M35" si="0">I9-L9</f>
        <v>1490</v>
      </c>
      <c r="N9" s="110">
        <f>L9/K9</f>
        <v>880.95238095238096</v>
      </c>
      <c r="O9" s="110">
        <f>N9*24</f>
        <v>21142.857142857145</v>
      </c>
    </row>
    <row r="10" spans="1:22" ht="30" customHeight="1" x14ac:dyDescent="0.25">
      <c r="A10" s="235" t="s">
        <v>368</v>
      </c>
      <c r="B10" s="89"/>
      <c r="C10" s="89"/>
      <c r="D10" s="66" t="s">
        <v>44</v>
      </c>
      <c r="E10" s="70" t="s">
        <v>100</v>
      </c>
      <c r="F10" s="32">
        <v>42409</v>
      </c>
      <c r="G10" s="32">
        <v>43140</v>
      </c>
      <c r="H10" s="31" t="s">
        <v>36</v>
      </c>
      <c r="I10" s="691">
        <v>3500</v>
      </c>
      <c r="J10" s="3">
        <v>42438</v>
      </c>
      <c r="K10" s="625" t="s">
        <v>66</v>
      </c>
      <c r="L10" s="695">
        <v>3500</v>
      </c>
      <c r="M10" s="501">
        <f t="shared" si="0"/>
        <v>0</v>
      </c>
      <c r="N10" s="110">
        <f t="shared" ref="N10:N35" si="1">L10/K10</f>
        <v>166.66666666666666</v>
      </c>
      <c r="O10" s="110">
        <f>N10*24</f>
        <v>4000</v>
      </c>
      <c r="P10" s="64"/>
    </row>
    <row r="11" spans="1:22" ht="30" customHeight="1" x14ac:dyDescent="0.25">
      <c r="A11" s="235" t="s">
        <v>369</v>
      </c>
      <c r="B11" s="91"/>
      <c r="C11" s="91"/>
      <c r="D11" s="66" t="s">
        <v>9</v>
      </c>
      <c r="E11" s="70" t="s">
        <v>453</v>
      </c>
      <c r="F11" s="32">
        <v>41775</v>
      </c>
      <c r="G11" s="32">
        <v>43236</v>
      </c>
      <c r="H11" s="31" t="s">
        <v>4</v>
      </c>
      <c r="I11" s="691">
        <v>519296</v>
      </c>
      <c r="J11" s="3">
        <v>41806</v>
      </c>
      <c r="K11" s="625" t="s">
        <v>70</v>
      </c>
      <c r="L11" s="696">
        <v>635200</v>
      </c>
      <c r="M11" s="111">
        <f t="shared" si="0"/>
        <v>-115904</v>
      </c>
      <c r="N11" s="110">
        <f t="shared" si="1"/>
        <v>14772.093023255815</v>
      </c>
      <c r="O11" s="110">
        <f>N11*48</f>
        <v>709060.46511627908</v>
      </c>
    </row>
    <row r="12" spans="1:22" s="447" customFormat="1" ht="30" customHeight="1" x14ac:dyDescent="0.25">
      <c r="A12" s="234">
        <v>118099</v>
      </c>
      <c r="B12" s="32"/>
      <c r="C12" s="32"/>
      <c r="D12" s="66" t="s">
        <v>516</v>
      </c>
      <c r="E12" s="66" t="s">
        <v>523</v>
      </c>
      <c r="F12" s="32">
        <v>42865</v>
      </c>
      <c r="G12" s="32">
        <v>43247</v>
      </c>
      <c r="H12" s="31" t="s">
        <v>32</v>
      </c>
      <c r="I12" s="691">
        <v>19592</v>
      </c>
      <c r="J12" s="32">
        <v>42896</v>
      </c>
      <c r="K12" s="31" t="s">
        <v>67</v>
      </c>
      <c r="L12" s="699">
        <v>19592</v>
      </c>
      <c r="M12" s="610" t="s">
        <v>662</v>
      </c>
      <c r="N12" s="610"/>
      <c r="O12" s="610"/>
    </row>
    <row r="13" spans="1:22" ht="30" customHeight="1" x14ac:dyDescent="0.25">
      <c r="A13" s="234" t="s">
        <v>371</v>
      </c>
      <c r="B13" s="32"/>
      <c r="C13" s="32"/>
      <c r="D13" s="66" t="s">
        <v>8</v>
      </c>
      <c r="E13" s="70" t="s">
        <v>102</v>
      </c>
      <c r="F13" s="32">
        <v>41870</v>
      </c>
      <c r="G13" s="32">
        <v>43331</v>
      </c>
      <c r="H13" s="31" t="s">
        <v>4</v>
      </c>
      <c r="I13" s="691">
        <v>248500</v>
      </c>
      <c r="J13" s="3">
        <v>41901</v>
      </c>
      <c r="K13" s="625" t="s">
        <v>399</v>
      </c>
      <c r="L13" s="696"/>
      <c r="M13" s="501">
        <f t="shared" si="0"/>
        <v>248500</v>
      </c>
      <c r="N13" s="110">
        <f t="shared" si="1"/>
        <v>0</v>
      </c>
      <c r="O13" s="110">
        <f>N13*48</f>
        <v>0</v>
      </c>
    </row>
    <row r="14" spans="1:22" ht="30" customHeight="1" x14ac:dyDescent="0.25">
      <c r="A14" s="236" t="s">
        <v>372</v>
      </c>
      <c r="B14" s="93"/>
      <c r="C14" s="93"/>
      <c r="D14" s="68" t="s">
        <v>50</v>
      </c>
      <c r="E14" s="69" t="s">
        <v>103</v>
      </c>
      <c r="F14" s="25">
        <v>42013</v>
      </c>
      <c r="G14" s="25">
        <v>43474</v>
      </c>
      <c r="H14" s="25" t="s">
        <v>4</v>
      </c>
      <c r="I14" s="688" t="s">
        <v>547</v>
      </c>
      <c r="J14" s="3">
        <v>42044</v>
      </c>
      <c r="K14" s="625" t="s">
        <v>84</v>
      </c>
      <c r="L14" s="695">
        <v>29300</v>
      </c>
      <c r="M14" s="501"/>
      <c r="N14" s="110">
        <f t="shared" si="1"/>
        <v>714.63414634146341</v>
      </c>
      <c r="O14" s="110">
        <f>N14*48</f>
        <v>34302.439024390245</v>
      </c>
    </row>
    <row r="15" spans="1:22" ht="30" customHeight="1" x14ac:dyDescent="0.25">
      <c r="A15" s="236" t="s">
        <v>373</v>
      </c>
      <c r="B15" s="93"/>
      <c r="C15" s="93"/>
      <c r="D15" s="68" t="s">
        <v>51</v>
      </c>
      <c r="E15" s="69" t="s">
        <v>103</v>
      </c>
      <c r="F15" s="25">
        <v>42013</v>
      </c>
      <c r="G15" s="25">
        <v>43474</v>
      </c>
      <c r="H15" s="25" t="s">
        <v>4</v>
      </c>
      <c r="I15" s="688">
        <v>30000</v>
      </c>
      <c r="J15" s="3">
        <v>42044</v>
      </c>
      <c r="K15" s="625" t="s">
        <v>84</v>
      </c>
      <c r="L15" s="695">
        <v>18000</v>
      </c>
      <c r="M15" s="501">
        <f t="shared" si="0"/>
        <v>12000</v>
      </c>
      <c r="N15" s="110">
        <f t="shared" si="1"/>
        <v>439.02439024390242</v>
      </c>
      <c r="O15" s="110">
        <f>N15*48</f>
        <v>21073.170731707316</v>
      </c>
    </row>
    <row r="16" spans="1:22" ht="30" customHeight="1" x14ac:dyDescent="0.25">
      <c r="A16" s="237" t="s">
        <v>374</v>
      </c>
      <c r="B16" s="25"/>
      <c r="C16" s="25"/>
      <c r="D16" s="68" t="s">
        <v>129</v>
      </c>
      <c r="E16" s="69" t="s">
        <v>103</v>
      </c>
      <c r="F16" s="25">
        <v>42013</v>
      </c>
      <c r="G16" s="25">
        <v>43474</v>
      </c>
      <c r="H16" s="25" t="s">
        <v>4</v>
      </c>
      <c r="I16" s="689" t="s">
        <v>547</v>
      </c>
      <c r="J16" s="3">
        <v>42044</v>
      </c>
      <c r="K16" s="625" t="s">
        <v>84</v>
      </c>
      <c r="L16" s="695">
        <v>24300</v>
      </c>
      <c r="M16" s="501"/>
      <c r="N16" s="110">
        <f t="shared" si="1"/>
        <v>592.68292682926824</v>
      </c>
      <c r="O16" s="110">
        <f>N16*48</f>
        <v>28448.780487804877</v>
      </c>
    </row>
    <row r="17" spans="1:22" ht="30" customHeight="1" x14ac:dyDescent="0.25">
      <c r="A17" s="237" t="s">
        <v>375</v>
      </c>
      <c r="B17" s="25"/>
      <c r="C17" s="25"/>
      <c r="D17" s="68" t="s">
        <v>196</v>
      </c>
      <c r="E17" s="69" t="s">
        <v>104</v>
      </c>
      <c r="F17" s="25">
        <v>42058</v>
      </c>
      <c r="G17" s="25">
        <v>43519</v>
      </c>
      <c r="H17" s="25" t="s">
        <v>4</v>
      </c>
      <c r="I17" s="688">
        <v>10708492</v>
      </c>
      <c r="J17" s="25">
        <v>42086</v>
      </c>
      <c r="K17" s="626" t="s">
        <v>85</v>
      </c>
      <c r="L17" s="697"/>
      <c r="M17" s="622"/>
      <c r="N17" s="361"/>
      <c r="O17" s="361"/>
    </row>
    <row r="18" spans="1:22" ht="30" customHeight="1" x14ac:dyDescent="0.25">
      <c r="A18" s="237" t="s">
        <v>376</v>
      </c>
      <c r="B18" s="25"/>
      <c r="C18" s="25"/>
      <c r="D18" s="68" t="s">
        <v>7</v>
      </c>
      <c r="E18" s="69" t="s">
        <v>182</v>
      </c>
      <c r="F18" s="25">
        <v>42137</v>
      </c>
      <c r="G18" s="25">
        <v>43598</v>
      </c>
      <c r="H18" s="25" t="s">
        <v>4</v>
      </c>
      <c r="I18" s="688">
        <v>419996</v>
      </c>
      <c r="J18" s="3">
        <v>42168</v>
      </c>
      <c r="K18" s="625" t="s">
        <v>69</v>
      </c>
      <c r="L18" s="695">
        <v>424200</v>
      </c>
      <c r="M18" s="111">
        <f t="shared" si="0"/>
        <v>-4204</v>
      </c>
      <c r="N18" s="110">
        <f t="shared" si="1"/>
        <v>11464.864864864865</v>
      </c>
      <c r="O18" s="110">
        <f t="shared" ref="O18:O27" si="2">N18*48</f>
        <v>550313.51351351349</v>
      </c>
    </row>
    <row r="19" spans="1:22" ht="30" customHeight="1" x14ac:dyDescent="0.25">
      <c r="A19" s="237" t="s">
        <v>377</v>
      </c>
      <c r="B19" s="24"/>
      <c r="C19" s="24"/>
      <c r="D19" s="68" t="s">
        <v>48</v>
      </c>
      <c r="E19" s="69" t="s">
        <v>105</v>
      </c>
      <c r="F19" s="25">
        <v>42150</v>
      </c>
      <c r="G19" s="25">
        <v>43611</v>
      </c>
      <c r="H19" s="24" t="s">
        <v>4</v>
      </c>
      <c r="I19" s="688">
        <v>19800</v>
      </c>
      <c r="J19" s="3">
        <v>42181</v>
      </c>
      <c r="K19" s="625" t="s">
        <v>496</v>
      </c>
      <c r="L19" s="695">
        <v>18300</v>
      </c>
      <c r="M19" s="501">
        <f t="shared" si="0"/>
        <v>1500</v>
      </c>
      <c r="N19" s="110">
        <f t="shared" si="1"/>
        <v>522.85714285714289</v>
      </c>
      <c r="O19" s="110">
        <f t="shared" si="2"/>
        <v>25097.142857142859</v>
      </c>
    </row>
    <row r="20" spans="1:22" ht="30" customHeight="1" x14ac:dyDescent="0.25">
      <c r="A20" s="237" t="s">
        <v>378</v>
      </c>
      <c r="B20" s="25"/>
      <c r="C20" s="25"/>
      <c r="D20" s="68" t="s">
        <v>10</v>
      </c>
      <c r="E20" s="69" t="s">
        <v>107</v>
      </c>
      <c r="F20" s="25">
        <v>42259</v>
      </c>
      <c r="G20" s="25">
        <v>43720</v>
      </c>
      <c r="H20" s="24" t="s">
        <v>4</v>
      </c>
      <c r="I20" s="688">
        <v>282000</v>
      </c>
      <c r="J20" s="3">
        <v>42289</v>
      </c>
      <c r="K20" s="625" t="s">
        <v>68</v>
      </c>
      <c r="L20" s="695">
        <v>191500</v>
      </c>
      <c r="M20" s="501">
        <f t="shared" si="0"/>
        <v>90500</v>
      </c>
      <c r="N20" s="110">
        <f t="shared" si="1"/>
        <v>5803.030303030303</v>
      </c>
      <c r="O20" s="110">
        <f t="shared" si="2"/>
        <v>278545.45454545453</v>
      </c>
    </row>
    <row r="21" spans="1:22" ht="30" customHeight="1" x14ac:dyDescent="0.25">
      <c r="A21" s="236" t="s">
        <v>379</v>
      </c>
      <c r="B21" s="93"/>
      <c r="C21" s="93"/>
      <c r="D21" s="68" t="s">
        <v>6</v>
      </c>
      <c r="E21" s="69" t="s">
        <v>106</v>
      </c>
      <c r="F21" s="25">
        <v>42259</v>
      </c>
      <c r="G21" s="25">
        <v>43720</v>
      </c>
      <c r="H21" s="24" t="s">
        <v>4</v>
      </c>
      <c r="I21" s="688">
        <v>53600</v>
      </c>
      <c r="J21" s="3">
        <v>42289</v>
      </c>
      <c r="K21" s="625" t="s">
        <v>68</v>
      </c>
      <c r="L21" s="695">
        <v>50500</v>
      </c>
      <c r="M21" s="501">
        <f t="shared" si="0"/>
        <v>3100</v>
      </c>
      <c r="N21" s="110">
        <f t="shared" si="1"/>
        <v>1530.3030303030303</v>
      </c>
      <c r="O21" s="110">
        <f t="shared" si="2"/>
        <v>73454.545454545456</v>
      </c>
    </row>
    <row r="22" spans="1:22" ht="30" customHeight="1" x14ac:dyDescent="0.25">
      <c r="A22" s="236" t="s">
        <v>380</v>
      </c>
      <c r="B22" s="93"/>
      <c r="C22" s="93"/>
      <c r="D22" s="68" t="s">
        <v>47</v>
      </c>
      <c r="E22" s="69" t="s">
        <v>108</v>
      </c>
      <c r="F22" s="25">
        <v>42259</v>
      </c>
      <c r="G22" s="25">
        <v>43720</v>
      </c>
      <c r="H22" s="24" t="s">
        <v>4</v>
      </c>
      <c r="I22" s="688">
        <v>1599996</v>
      </c>
      <c r="J22" s="3">
        <v>42289</v>
      </c>
      <c r="K22" s="625" t="s">
        <v>68</v>
      </c>
      <c r="L22" s="695">
        <v>1440700</v>
      </c>
      <c r="M22" s="501">
        <f t="shared" si="0"/>
        <v>159296</v>
      </c>
      <c r="N22" s="110">
        <f t="shared" si="1"/>
        <v>43657.57575757576</v>
      </c>
      <c r="O22" s="110">
        <f t="shared" si="2"/>
        <v>2095563.6363636365</v>
      </c>
    </row>
    <row r="23" spans="1:22" ht="30" customHeight="1" x14ac:dyDescent="0.25">
      <c r="A23" s="237" t="s">
        <v>381</v>
      </c>
      <c r="B23" s="25"/>
      <c r="C23" s="25"/>
      <c r="D23" s="68" t="s">
        <v>184</v>
      </c>
      <c r="E23" s="69" t="s">
        <v>109</v>
      </c>
      <c r="F23" s="25">
        <v>42259</v>
      </c>
      <c r="G23" s="25">
        <v>43720</v>
      </c>
      <c r="H23" s="24" t="s">
        <v>4</v>
      </c>
      <c r="I23" s="688">
        <v>868400</v>
      </c>
      <c r="J23" s="74">
        <v>42289</v>
      </c>
      <c r="K23" s="625" t="s">
        <v>68</v>
      </c>
      <c r="L23" s="695">
        <v>632000</v>
      </c>
      <c r="M23" s="501">
        <f t="shared" si="0"/>
        <v>236400</v>
      </c>
      <c r="N23" s="110">
        <f t="shared" si="1"/>
        <v>19151.515151515152</v>
      </c>
      <c r="O23" s="110">
        <f t="shared" si="2"/>
        <v>919272.72727272729</v>
      </c>
    </row>
    <row r="24" spans="1:22" ht="30" customHeight="1" x14ac:dyDescent="0.25">
      <c r="A24" s="24">
        <v>108132</v>
      </c>
      <c r="B24" s="95"/>
      <c r="C24" s="95"/>
      <c r="D24" s="24" t="s">
        <v>425</v>
      </c>
      <c r="E24" s="95" t="s">
        <v>97</v>
      </c>
      <c r="F24" s="25">
        <v>42817</v>
      </c>
      <c r="G24" s="25">
        <v>43547</v>
      </c>
      <c r="H24" s="24" t="s">
        <v>36</v>
      </c>
      <c r="I24" s="690">
        <v>19900</v>
      </c>
      <c r="J24" s="3">
        <v>42848</v>
      </c>
      <c r="K24" s="619">
        <v>14</v>
      </c>
      <c r="L24" s="696">
        <v>17900</v>
      </c>
      <c r="M24" s="501">
        <f t="shared" si="0"/>
        <v>2000</v>
      </c>
      <c r="N24" s="110">
        <f t="shared" si="1"/>
        <v>1278.5714285714287</v>
      </c>
      <c r="O24" s="110">
        <f>N24*24</f>
        <v>30685.71428571429</v>
      </c>
    </row>
    <row r="25" spans="1:22" ht="30" customHeight="1" x14ac:dyDescent="0.25">
      <c r="A25" s="709" t="s">
        <v>383</v>
      </c>
      <c r="B25" s="710"/>
      <c r="C25" s="710"/>
      <c r="D25" s="711" t="s">
        <v>185</v>
      </c>
      <c r="E25" s="712" t="s">
        <v>111</v>
      </c>
      <c r="F25" s="710">
        <v>42389</v>
      </c>
      <c r="G25" s="710">
        <v>43850</v>
      </c>
      <c r="H25" s="713" t="s">
        <v>4</v>
      </c>
      <c r="I25" s="714">
        <v>358800</v>
      </c>
      <c r="J25" s="3">
        <v>42420</v>
      </c>
      <c r="K25" s="625" t="s">
        <v>86</v>
      </c>
      <c r="L25" s="696">
        <v>421200</v>
      </c>
      <c r="M25" s="111">
        <f t="shared" si="0"/>
        <v>-62400</v>
      </c>
      <c r="N25" s="110">
        <f t="shared" si="1"/>
        <v>14524.137931034482</v>
      </c>
      <c r="O25" s="110">
        <f t="shared" si="2"/>
        <v>697158.62068965519</v>
      </c>
    </row>
    <row r="26" spans="1:22" ht="30" customHeight="1" x14ac:dyDescent="0.25">
      <c r="A26" s="709" t="s">
        <v>384</v>
      </c>
      <c r="B26" s="713"/>
      <c r="C26" s="713"/>
      <c r="D26" s="711" t="s">
        <v>38</v>
      </c>
      <c r="E26" s="712" t="s">
        <v>112</v>
      </c>
      <c r="F26" s="710">
        <v>42440</v>
      </c>
      <c r="G26" s="710">
        <v>43901</v>
      </c>
      <c r="H26" s="713" t="s">
        <v>4</v>
      </c>
      <c r="I26" s="714">
        <v>67354.070000000007</v>
      </c>
      <c r="J26" s="74">
        <v>42471</v>
      </c>
      <c r="K26" s="625" t="s">
        <v>406</v>
      </c>
      <c r="L26" s="696">
        <v>63500</v>
      </c>
      <c r="M26" s="501">
        <f t="shared" si="0"/>
        <v>3854.070000000007</v>
      </c>
      <c r="N26" s="110">
        <f t="shared" si="1"/>
        <v>2645.8333333333335</v>
      </c>
      <c r="O26" s="110">
        <f t="shared" si="2"/>
        <v>127000</v>
      </c>
    </row>
    <row r="27" spans="1:22" ht="30" customHeight="1" x14ac:dyDescent="0.25">
      <c r="A27" s="709" t="s">
        <v>385</v>
      </c>
      <c r="B27" s="713"/>
      <c r="C27" s="713"/>
      <c r="D27" s="711" t="s">
        <v>186</v>
      </c>
      <c r="E27" s="712" t="s">
        <v>112</v>
      </c>
      <c r="F27" s="710">
        <v>42440</v>
      </c>
      <c r="G27" s="710">
        <v>43901</v>
      </c>
      <c r="H27" s="713" t="s">
        <v>4</v>
      </c>
      <c r="I27" s="714">
        <v>67114</v>
      </c>
      <c r="J27" s="3">
        <v>42471</v>
      </c>
      <c r="K27" s="625" t="s">
        <v>405</v>
      </c>
      <c r="L27" s="695">
        <v>22800</v>
      </c>
      <c r="M27" s="501">
        <f t="shared" si="0"/>
        <v>44314</v>
      </c>
      <c r="N27" s="110">
        <f t="shared" si="1"/>
        <v>876.92307692307691</v>
      </c>
      <c r="O27" s="110">
        <f t="shared" si="2"/>
        <v>42092.307692307688</v>
      </c>
      <c r="P27" s="444"/>
      <c r="Q27" s="444"/>
      <c r="R27" s="444"/>
      <c r="S27" s="444"/>
    </row>
    <row r="28" spans="1:22" ht="30" customHeight="1" x14ac:dyDescent="0.25">
      <c r="A28" s="709"/>
      <c r="B28" s="713"/>
      <c r="C28" s="713"/>
      <c r="D28" s="711" t="s">
        <v>39</v>
      </c>
      <c r="E28" s="712" t="s">
        <v>112</v>
      </c>
      <c r="F28" s="710">
        <v>42440</v>
      </c>
      <c r="G28" s="710">
        <v>43901</v>
      </c>
      <c r="H28" s="713" t="s">
        <v>4</v>
      </c>
      <c r="I28" s="714">
        <v>67352</v>
      </c>
      <c r="J28" s="710">
        <v>42471</v>
      </c>
      <c r="K28" s="709" t="s">
        <v>405</v>
      </c>
      <c r="L28" s="715"/>
      <c r="M28" s="716"/>
      <c r="N28" s="717"/>
      <c r="O28" s="717"/>
      <c r="P28" s="444"/>
      <c r="Q28" s="444"/>
      <c r="R28" s="444"/>
      <c r="S28" s="444"/>
    </row>
    <row r="29" spans="1:22" ht="30" customHeight="1" x14ac:dyDescent="0.25">
      <c r="A29" s="709" t="s">
        <v>386</v>
      </c>
      <c r="B29" s="713"/>
      <c r="C29" s="713"/>
      <c r="D29" s="711" t="s">
        <v>37</v>
      </c>
      <c r="E29" s="712" t="s">
        <v>112</v>
      </c>
      <c r="F29" s="710">
        <v>42440</v>
      </c>
      <c r="G29" s="710">
        <v>43901</v>
      </c>
      <c r="H29" s="713" t="s">
        <v>4</v>
      </c>
      <c r="I29" s="714">
        <v>115272.71</v>
      </c>
      <c r="J29" s="3">
        <v>42471</v>
      </c>
      <c r="K29" s="625" t="s">
        <v>405</v>
      </c>
      <c r="L29" s="695">
        <v>33000</v>
      </c>
      <c r="M29" s="501">
        <f t="shared" si="0"/>
        <v>82272.710000000006</v>
      </c>
      <c r="N29" s="110">
        <f t="shared" si="1"/>
        <v>1269.2307692307693</v>
      </c>
      <c r="O29" s="110">
        <f>N29*48</f>
        <v>60923.076923076922</v>
      </c>
      <c r="P29" s="444"/>
      <c r="Q29" s="444"/>
      <c r="R29" s="444"/>
      <c r="S29" s="444"/>
    </row>
    <row r="30" spans="1:22" ht="30" customHeight="1" x14ac:dyDescent="0.25">
      <c r="A30" s="709" t="s">
        <v>387</v>
      </c>
      <c r="B30" s="713"/>
      <c r="C30" s="713"/>
      <c r="D30" s="711" t="s">
        <v>40</v>
      </c>
      <c r="E30" s="712" t="s">
        <v>112</v>
      </c>
      <c r="F30" s="710">
        <v>42440</v>
      </c>
      <c r="G30" s="710">
        <v>43901</v>
      </c>
      <c r="H30" s="713" t="s">
        <v>4</v>
      </c>
      <c r="I30" s="714">
        <v>67140</v>
      </c>
      <c r="J30" s="3">
        <v>42471</v>
      </c>
      <c r="K30" s="625" t="s">
        <v>405</v>
      </c>
      <c r="L30" s="695">
        <v>17000</v>
      </c>
      <c r="M30" s="501">
        <f t="shared" si="0"/>
        <v>50140</v>
      </c>
      <c r="N30" s="110">
        <f t="shared" si="1"/>
        <v>653.84615384615381</v>
      </c>
      <c r="O30" s="110">
        <f>N30*48</f>
        <v>31384.615384615383</v>
      </c>
      <c r="P30" s="444"/>
      <c r="Q30" s="444"/>
      <c r="R30" s="444"/>
      <c r="S30" s="444"/>
      <c r="T30" s="76"/>
      <c r="U30" s="77"/>
      <c r="V30" s="77"/>
    </row>
    <row r="31" spans="1:22" ht="30" customHeight="1" x14ac:dyDescent="0.25">
      <c r="A31" s="709" t="s">
        <v>388</v>
      </c>
      <c r="B31" s="710"/>
      <c r="C31" s="710"/>
      <c r="D31" s="711" t="s">
        <v>24</v>
      </c>
      <c r="E31" s="712" t="s">
        <v>177</v>
      </c>
      <c r="F31" s="710">
        <v>42545</v>
      </c>
      <c r="G31" s="710">
        <v>44006</v>
      </c>
      <c r="H31" s="713" t="s">
        <v>4</v>
      </c>
      <c r="I31" s="714">
        <v>30000000</v>
      </c>
      <c r="J31" s="3">
        <v>42575</v>
      </c>
      <c r="K31" s="625" t="s">
        <v>81</v>
      </c>
      <c r="L31" s="698">
        <v>10885000</v>
      </c>
      <c r="M31" s="501">
        <f t="shared" si="0"/>
        <v>19115000</v>
      </c>
      <c r="N31" s="110">
        <f t="shared" si="1"/>
        <v>473260.86956521741</v>
      </c>
      <c r="O31" s="110">
        <f>N31*48</f>
        <v>22716521.739130437</v>
      </c>
      <c r="P31" s="669" t="s">
        <v>738</v>
      </c>
      <c r="Q31" s="444"/>
      <c r="R31" s="444"/>
      <c r="S31" s="444"/>
    </row>
    <row r="32" spans="1:22" ht="30" customHeight="1" x14ac:dyDescent="0.25">
      <c r="A32" s="709" t="s">
        <v>384</v>
      </c>
      <c r="B32" s="710"/>
      <c r="C32" s="710"/>
      <c r="D32" s="711" t="s">
        <v>30</v>
      </c>
      <c r="E32" s="712" t="s">
        <v>181</v>
      </c>
      <c r="F32" s="710">
        <v>42664</v>
      </c>
      <c r="G32" s="710">
        <v>44125</v>
      </c>
      <c r="H32" s="713" t="s">
        <v>4</v>
      </c>
      <c r="I32" s="714">
        <v>91949</v>
      </c>
      <c r="J32" s="74">
        <v>42695</v>
      </c>
      <c r="K32" s="625" t="s">
        <v>66</v>
      </c>
      <c r="L32" s="696">
        <v>54000</v>
      </c>
      <c r="M32" s="501">
        <f t="shared" si="0"/>
        <v>37949</v>
      </c>
      <c r="N32" s="110">
        <f t="shared" si="1"/>
        <v>2571.4285714285716</v>
      </c>
      <c r="O32" s="110">
        <f>N32*48</f>
        <v>123428.57142857143</v>
      </c>
      <c r="P32" s="444"/>
      <c r="Q32" s="444"/>
      <c r="R32" s="444"/>
      <c r="S32" s="444"/>
    </row>
    <row r="33" spans="1:16" ht="30" customHeight="1" x14ac:dyDescent="0.25">
      <c r="A33" s="237" t="s">
        <v>389</v>
      </c>
      <c r="B33" s="95"/>
      <c r="C33" s="95"/>
      <c r="D33" s="68" t="s">
        <v>60</v>
      </c>
      <c r="E33" s="69" t="s">
        <v>113</v>
      </c>
      <c r="F33" s="25">
        <v>41883</v>
      </c>
      <c r="G33" s="24"/>
      <c r="H33" s="24"/>
      <c r="I33" s="688" t="s">
        <v>61</v>
      </c>
      <c r="J33" s="25">
        <v>41913</v>
      </c>
      <c r="K33" s="237" t="s">
        <v>397</v>
      </c>
      <c r="L33" s="688"/>
      <c r="M33" s="622"/>
      <c r="N33" s="361"/>
      <c r="O33" s="361"/>
    </row>
    <row r="34" spans="1:16" ht="30" customHeight="1" x14ac:dyDescent="0.25">
      <c r="A34" s="659" t="s">
        <v>365</v>
      </c>
      <c r="B34" s="652"/>
      <c r="C34" s="652"/>
      <c r="D34" s="71" t="s">
        <v>328</v>
      </c>
      <c r="E34" s="660" t="s">
        <v>428</v>
      </c>
      <c r="F34" s="78">
        <v>42767</v>
      </c>
      <c r="G34" s="78">
        <v>43100</v>
      </c>
      <c r="H34" s="71" t="s">
        <v>522</v>
      </c>
      <c r="I34" s="687">
        <v>157000</v>
      </c>
      <c r="J34" s="78">
        <v>42826</v>
      </c>
      <c r="K34" s="71">
        <v>15</v>
      </c>
      <c r="L34" s="687">
        <v>208000</v>
      </c>
      <c r="M34" s="398">
        <f t="shared" si="0"/>
        <v>-51000</v>
      </c>
      <c r="N34" s="398">
        <f t="shared" si="1"/>
        <v>13866.666666666666</v>
      </c>
      <c r="O34" s="398">
        <f>N34*10</f>
        <v>138666.66666666666</v>
      </c>
      <c r="P34" s="670" t="s">
        <v>658</v>
      </c>
    </row>
    <row r="35" spans="1:16" ht="30" customHeight="1" x14ac:dyDescent="0.25">
      <c r="A35" s="31">
        <v>100406</v>
      </c>
      <c r="B35" s="384"/>
      <c r="C35" s="384"/>
      <c r="D35" s="31" t="s">
        <v>577</v>
      </c>
      <c r="E35" s="31" t="s">
        <v>578</v>
      </c>
      <c r="F35" s="32">
        <v>42804</v>
      </c>
      <c r="G35" s="32">
        <v>43169</v>
      </c>
      <c r="H35" s="31" t="s">
        <v>32</v>
      </c>
      <c r="I35" s="691">
        <v>99000</v>
      </c>
      <c r="J35" s="32">
        <v>42835</v>
      </c>
      <c r="K35" s="31">
        <v>15</v>
      </c>
      <c r="L35" s="699">
        <v>80000</v>
      </c>
      <c r="M35" s="610">
        <f t="shared" si="0"/>
        <v>19000</v>
      </c>
      <c r="N35" s="610">
        <f t="shared" si="1"/>
        <v>5333.333333333333</v>
      </c>
      <c r="O35" s="610">
        <f>N35*12</f>
        <v>64000</v>
      </c>
    </row>
    <row r="36" spans="1:16" ht="30" customHeight="1" x14ac:dyDescent="0.25">
      <c r="A36" s="234">
        <v>118099</v>
      </c>
      <c r="B36" s="32"/>
      <c r="C36" s="32"/>
      <c r="D36" s="66" t="s">
        <v>516</v>
      </c>
      <c r="E36" s="66" t="s">
        <v>523</v>
      </c>
      <c r="F36" s="32">
        <v>42865</v>
      </c>
      <c r="G36" s="32">
        <v>43247</v>
      </c>
      <c r="H36" s="31" t="s">
        <v>32</v>
      </c>
      <c r="I36" s="691">
        <v>19592</v>
      </c>
      <c r="J36" s="32">
        <v>42896</v>
      </c>
      <c r="K36" s="31"/>
      <c r="L36" s="699">
        <v>19592</v>
      </c>
      <c r="M36" s="610"/>
      <c r="N36" s="610"/>
      <c r="O36" s="610"/>
    </row>
    <row r="37" spans="1:16" ht="30" customHeight="1" x14ac:dyDescent="0.25">
      <c r="A37" s="31">
        <v>118715</v>
      </c>
      <c r="B37" s="384"/>
      <c r="C37" s="384"/>
      <c r="D37" s="31" t="s">
        <v>188</v>
      </c>
      <c r="E37" s="31" t="s">
        <v>562</v>
      </c>
      <c r="F37" s="32">
        <v>42878</v>
      </c>
      <c r="G37" s="32">
        <v>43243</v>
      </c>
      <c r="H37" s="31" t="s">
        <v>32</v>
      </c>
      <c r="I37" s="691">
        <v>64195</v>
      </c>
      <c r="J37" s="32">
        <v>42909</v>
      </c>
      <c r="K37" s="31">
        <v>12</v>
      </c>
      <c r="L37" s="699">
        <v>48000</v>
      </c>
      <c r="M37" s="610">
        <f>I37-L37</f>
        <v>16195</v>
      </c>
      <c r="N37" s="610">
        <f>L37/K37</f>
        <v>4000</v>
      </c>
      <c r="O37" s="610">
        <f>N37*12</f>
        <v>48000</v>
      </c>
    </row>
    <row r="38" spans="1:16" ht="30" x14ac:dyDescent="0.25">
      <c r="A38" s="31">
        <v>105924</v>
      </c>
      <c r="B38" s="384"/>
      <c r="C38" s="384"/>
      <c r="D38" s="66" t="s">
        <v>576</v>
      </c>
      <c r="E38" s="66" t="s">
        <v>579</v>
      </c>
      <c r="F38" s="32">
        <v>42936</v>
      </c>
      <c r="G38" s="32">
        <v>43301</v>
      </c>
      <c r="H38" s="31" t="s">
        <v>32</v>
      </c>
      <c r="I38" s="691">
        <v>40500</v>
      </c>
      <c r="J38" s="32">
        <v>42967</v>
      </c>
      <c r="K38" s="31">
        <v>10</v>
      </c>
      <c r="L38" s="31">
        <v>40500</v>
      </c>
      <c r="M38" s="610">
        <f t="shared" ref="M38" si="3">I38-L38</f>
        <v>0</v>
      </c>
      <c r="N38" s="610">
        <f t="shared" ref="N38" si="4">L38/K38</f>
        <v>4050</v>
      </c>
      <c r="O38" s="610">
        <f>N38*12</f>
        <v>48600</v>
      </c>
    </row>
    <row r="39" spans="1:16" ht="30" customHeight="1" x14ac:dyDescent="0.25">
      <c r="A39" s="31">
        <v>115483</v>
      </c>
      <c r="B39" s="384"/>
      <c r="C39" s="384"/>
      <c r="D39" s="31" t="s">
        <v>580</v>
      </c>
      <c r="E39" s="66" t="s">
        <v>581</v>
      </c>
      <c r="F39" s="32">
        <v>42930</v>
      </c>
      <c r="G39" s="32">
        <v>43295</v>
      </c>
      <c r="H39" s="31" t="s">
        <v>32</v>
      </c>
      <c r="I39" s="691">
        <v>62000</v>
      </c>
      <c r="J39" s="32">
        <v>42961</v>
      </c>
      <c r="K39" s="31">
        <v>8</v>
      </c>
      <c r="L39" s="31">
        <v>62000</v>
      </c>
      <c r="M39" s="610">
        <f t="shared" ref="M39:M56" si="5">I39-L39</f>
        <v>0</v>
      </c>
      <c r="N39" s="610">
        <f t="shared" ref="N39:N58" si="6">L39/K39</f>
        <v>7750</v>
      </c>
      <c r="O39" s="610">
        <f>N39*12</f>
        <v>93000</v>
      </c>
    </row>
    <row r="40" spans="1:16" s="756" customFormat="1" ht="30" customHeight="1" x14ac:dyDescent="0.25">
      <c r="A40" s="760">
        <v>104554</v>
      </c>
      <c r="B40" s="760"/>
      <c r="C40" s="760"/>
      <c r="D40" s="760" t="s">
        <v>24</v>
      </c>
      <c r="E40" s="761" t="s">
        <v>731</v>
      </c>
      <c r="F40" s="762">
        <v>42738</v>
      </c>
      <c r="G40" s="762">
        <v>44199</v>
      </c>
      <c r="H40" s="760" t="s">
        <v>4</v>
      </c>
      <c r="I40" s="763">
        <v>576000</v>
      </c>
      <c r="J40" s="554">
        <v>42769</v>
      </c>
      <c r="K40" s="619">
        <v>18</v>
      </c>
      <c r="L40" s="696">
        <v>121200</v>
      </c>
      <c r="M40" s="501">
        <f t="shared" si="5"/>
        <v>454800</v>
      </c>
      <c r="N40" s="110">
        <f t="shared" si="6"/>
        <v>6733.333333333333</v>
      </c>
      <c r="O40" s="110">
        <f>N40*48</f>
        <v>323200</v>
      </c>
      <c r="P40" s="668" t="s">
        <v>732</v>
      </c>
    </row>
    <row r="41" spans="1:16" ht="30" customHeight="1" x14ac:dyDescent="0.25">
      <c r="A41" s="676">
        <v>124338</v>
      </c>
      <c r="B41" s="677"/>
      <c r="C41" s="677"/>
      <c r="D41" s="678" t="s">
        <v>582</v>
      </c>
      <c r="E41" s="679" t="s">
        <v>583</v>
      </c>
      <c r="F41" s="680">
        <v>42989</v>
      </c>
      <c r="G41" s="680">
        <v>44450</v>
      </c>
      <c r="H41" s="676" t="s">
        <v>4</v>
      </c>
      <c r="I41" s="693">
        <v>48800</v>
      </c>
      <c r="J41" s="3">
        <v>43019</v>
      </c>
      <c r="K41" s="619">
        <v>8</v>
      </c>
      <c r="L41" s="2">
        <v>28300</v>
      </c>
      <c r="M41" s="501">
        <f t="shared" si="5"/>
        <v>20500</v>
      </c>
      <c r="N41" s="110">
        <f t="shared" si="6"/>
        <v>3537.5</v>
      </c>
      <c r="O41" s="110">
        <f>N41*48</f>
        <v>169800</v>
      </c>
    </row>
    <row r="42" spans="1:16" ht="30" customHeight="1" x14ac:dyDescent="0.25">
      <c r="A42" s="676">
        <v>124338</v>
      </c>
      <c r="B42" s="677"/>
      <c r="C42" s="677"/>
      <c r="D42" s="678" t="s">
        <v>582</v>
      </c>
      <c r="E42" s="679" t="s">
        <v>584</v>
      </c>
      <c r="F42" s="681">
        <v>42998</v>
      </c>
      <c r="G42" s="680">
        <v>44459</v>
      </c>
      <c r="H42" s="676" t="s">
        <v>4</v>
      </c>
      <c r="I42" s="693">
        <v>49300</v>
      </c>
      <c r="J42" s="3">
        <v>43028</v>
      </c>
      <c r="K42" s="619">
        <v>7</v>
      </c>
      <c r="L42" s="2">
        <v>28000</v>
      </c>
      <c r="M42" s="501">
        <f t="shared" si="5"/>
        <v>21300</v>
      </c>
      <c r="N42" s="110">
        <f t="shared" si="6"/>
        <v>4000</v>
      </c>
      <c r="O42" s="110">
        <f>N42*48</f>
        <v>192000</v>
      </c>
    </row>
    <row r="43" spans="1:16" ht="30" customHeight="1" x14ac:dyDescent="0.25">
      <c r="A43" s="676">
        <v>115483</v>
      </c>
      <c r="B43" s="677"/>
      <c r="C43" s="677"/>
      <c r="D43" s="676" t="s">
        <v>580</v>
      </c>
      <c r="E43" s="676" t="s">
        <v>601</v>
      </c>
      <c r="F43" s="680">
        <v>43096</v>
      </c>
      <c r="G43" s="680">
        <v>44557</v>
      </c>
      <c r="H43" s="676" t="s">
        <v>4</v>
      </c>
      <c r="I43" s="693">
        <v>1500000</v>
      </c>
      <c r="J43" s="3">
        <v>43127</v>
      </c>
      <c r="K43" s="619">
        <v>7</v>
      </c>
      <c r="L43" s="2">
        <v>221500</v>
      </c>
      <c r="M43" s="501">
        <f t="shared" si="5"/>
        <v>1278500</v>
      </c>
      <c r="N43" s="110">
        <f t="shared" si="6"/>
        <v>31642.857142857141</v>
      </c>
      <c r="O43" s="110">
        <f>N43*48</f>
        <v>1518857.1428571427</v>
      </c>
    </row>
    <row r="44" spans="1:16" ht="30" customHeight="1" x14ac:dyDescent="0.25">
      <c r="A44" s="676">
        <v>125973</v>
      </c>
      <c r="B44" s="676"/>
      <c r="C44" s="676"/>
      <c r="D44" s="676" t="s">
        <v>27</v>
      </c>
      <c r="E44" s="679" t="s">
        <v>437</v>
      </c>
      <c r="F44" s="680">
        <v>43096</v>
      </c>
      <c r="G44" s="680">
        <v>44557</v>
      </c>
      <c r="H44" s="676" t="s">
        <v>4</v>
      </c>
      <c r="I44" s="693">
        <v>350000</v>
      </c>
      <c r="J44" s="3">
        <v>43096</v>
      </c>
      <c r="K44" s="619">
        <v>5</v>
      </c>
      <c r="L44" s="2">
        <v>68200</v>
      </c>
      <c r="M44" s="501">
        <f t="shared" si="5"/>
        <v>281800</v>
      </c>
      <c r="N44" s="110">
        <f t="shared" si="6"/>
        <v>13640</v>
      </c>
      <c r="O44" s="110">
        <f>N44*48</f>
        <v>654720</v>
      </c>
    </row>
    <row r="45" spans="1:16" ht="30" customHeight="1" x14ac:dyDescent="0.25">
      <c r="A45" s="713">
        <v>106225</v>
      </c>
      <c r="B45" s="713"/>
      <c r="C45" s="713"/>
      <c r="D45" s="713" t="s">
        <v>626</v>
      </c>
      <c r="E45" s="711" t="s">
        <v>627</v>
      </c>
      <c r="F45" s="710">
        <v>43143</v>
      </c>
      <c r="G45" s="710">
        <v>43873</v>
      </c>
      <c r="H45" s="713" t="s">
        <v>628</v>
      </c>
      <c r="I45" s="714">
        <v>6390000</v>
      </c>
      <c r="J45" s="3">
        <v>43171</v>
      </c>
      <c r="K45" s="619">
        <v>5</v>
      </c>
      <c r="L45" s="2">
        <v>453200</v>
      </c>
      <c r="M45" s="501">
        <f t="shared" si="5"/>
        <v>5936800</v>
      </c>
      <c r="N45" s="110">
        <f t="shared" si="6"/>
        <v>90640</v>
      </c>
      <c r="O45" s="110">
        <f>N45*49</f>
        <v>4441360</v>
      </c>
    </row>
    <row r="46" spans="1:16" ht="30" customHeight="1" x14ac:dyDescent="0.25">
      <c r="A46" s="713">
        <v>105924</v>
      </c>
      <c r="B46" s="713"/>
      <c r="C46" s="713"/>
      <c r="D46" s="713" t="s">
        <v>333</v>
      </c>
      <c r="E46" s="711" t="s">
        <v>579</v>
      </c>
      <c r="F46" s="710">
        <v>43143</v>
      </c>
      <c r="G46" s="710">
        <v>43873</v>
      </c>
      <c r="H46" s="713" t="s">
        <v>36</v>
      </c>
      <c r="I46" s="714">
        <v>35000</v>
      </c>
      <c r="J46" s="3">
        <v>43174</v>
      </c>
      <c r="K46" s="619">
        <v>4</v>
      </c>
      <c r="L46" s="2">
        <v>19000</v>
      </c>
      <c r="M46" s="501">
        <f t="shared" si="5"/>
        <v>16000</v>
      </c>
      <c r="N46" s="110">
        <f t="shared" si="6"/>
        <v>4750</v>
      </c>
      <c r="O46" s="110">
        <f>N46*24</f>
        <v>114000</v>
      </c>
    </row>
    <row r="47" spans="1:16" ht="30" customHeight="1" x14ac:dyDescent="0.25">
      <c r="A47" s="24" t="s">
        <v>365</v>
      </c>
      <c r="B47" s="24"/>
      <c r="C47" s="24"/>
      <c r="D47" s="24" t="s">
        <v>630</v>
      </c>
      <c r="E47" s="24" t="s">
        <v>632</v>
      </c>
      <c r="F47" s="25">
        <v>43179</v>
      </c>
      <c r="G47" s="25">
        <v>43544</v>
      </c>
      <c r="H47" s="24" t="s">
        <v>32</v>
      </c>
      <c r="I47" s="688">
        <v>69400</v>
      </c>
      <c r="J47" s="3">
        <v>43210</v>
      </c>
      <c r="K47" s="619">
        <v>4</v>
      </c>
      <c r="L47" s="2">
        <v>93600</v>
      </c>
      <c r="M47" s="111">
        <f t="shared" si="5"/>
        <v>-24200</v>
      </c>
      <c r="N47" s="110">
        <f t="shared" si="6"/>
        <v>23400</v>
      </c>
      <c r="O47" s="110">
        <f>N47*12</f>
        <v>280800</v>
      </c>
      <c r="P47" s="669" t="s">
        <v>659</v>
      </c>
    </row>
    <row r="48" spans="1:16" ht="30" customHeight="1" x14ac:dyDescent="0.25">
      <c r="A48" s="24">
        <v>112799</v>
      </c>
      <c r="B48" s="24"/>
      <c r="C48" s="24"/>
      <c r="D48" s="24" t="s">
        <v>631</v>
      </c>
      <c r="E48" s="68" t="s">
        <v>633</v>
      </c>
      <c r="F48" s="25">
        <v>43186</v>
      </c>
      <c r="G48" s="25">
        <v>43551</v>
      </c>
      <c r="H48" s="24" t="s">
        <v>32</v>
      </c>
      <c r="I48" s="688">
        <v>72300</v>
      </c>
      <c r="J48" s="3">
        <v>43217</v>
      </c>
      <c r="K48" s="619">
        <v>4</v>
      </c>
      <c r="L48" s="2">
        <v>63800</v>
      </c>
      <c r="M48" s="501">
        <f t="shared" si="5"/>
        <v>8500</v>
      </c>
      <c r="N48" s="110">
        <f t="shared" si="6"/>
        <v>15950</v>
      </c>
      <c r="O48" s="110">
        <f>N48*12</f>
        <v>191400</v>
      </c>
    </row>
    <row r="49" spans="1:16" ht="30" customHeight="1" x14ac:dyDescent="0.25">
      <c r="A49" s="24">
        <v>124764</v>
      </c>
      <c r="B49" s="24"/>
      <c r="C49" s="24"/>
      <c r="D49" s="24" t="s">
        <v>634</v>
      </c>
      <c r="E49" s="68" t="s">
        <v>635</v>
      </c>
      <c r="F49" s="25">
        <v>43188</v>
      </c>
      <c r="G49" s="25">
        <v>43552</v>
      </c>
      <c r="H49" s="24" t="s">
        <v>32</v>
      </c>
      <c r="I49" s="688">
        <v>50000</v>
      </c>
      <c r="J49" s="3">
        <v>43219</v>
      </c>
      <c r="K49" s="619">
        <v>4</v>
      </c>
      <c r="L49" s="2">
        <v>24600</v>
      </c>
      <c r="M49" s="501">
        <f t="shared" si="5"/>
        <v>25400</v>
      </c>
      <c r="N49" s="110">
        <f t="shared" si="6"/>
        <v>6150</v>
      </c>
      <c r="O49" s="642">
        <f>N49*12</f>
        <v>73800</v>
      </c>
    </row>
    <row r="50" spans="1:16" ht="30" customHeight="1" x14ac:dyDescent="0.25">
      <c r="A50" s="24">
        <v>124338</v>
      </c>
      <c r="B50" s="24"/>
      <c r="C50" s="24"/>
      <c r="D50" s="24" t="s">
        <v>582</v>
      </c>
      <c r="E50" s="68" t="s">
        <v>636</v>
      </c>
      <c r="F50" s="25">
        <v>43188</v>
      </c>
      <c r="G50" s="25">
        <v>43552</v>
      </c>
      <c r="H50" s="24" t="s">
        <v>32</v>
      </c>
      <c r="I50" s="688">
        <v>59700</v>
      </c>
      <c r="J50" s="3">
        <v>43219</v>
      </c>
      <c r="K50" s="619">
        <v>3</v>
      </c>
      <c r="L50" s="2">
        <v>41400</v>
      </c>
      <c r="M50" s="501">
        <f t="shared" si="5"/>
        <v>18300</v>
      </c>
      <c r="N50" s="110">
        <f t="shared" si="6"/>
        <v>13800</v>
      </c>
      <c r="O50" s="110">
        <f>N50*12</f>
        <v>165600</v>
      </c>
    </row>
    <row r="51" spans="1:16" ht="30" customHeight="1" x14ac:dyDescent="0.25">
      <c r="A51" s="31">
        <v>116554</v>
      </c>
      <c r="B51" s="31"/>
      <c r="C51" s="31"/>
      <c r="D51" s="66" t="s">
        <v>433</v>
      </c>
      <c r="E51" s="66" t="s">
        <v>434</v>
      </c>
      <c r="F51" s="32">
        <v>43200</v>
      </c>
      <c r="G51" s="32">
        <v>43465</v>
      </c>
      <c r="H51" s="31" t="s">
        <v>639</v>
      </c>
      <c r="I51" s="691">
        <v>50000</v>
      </c>
      <c r="J51" s="3">
        <v>43230</v>
      </c>
      <c r="K51" s="619">
        <v>3</v>
      </c>
      <c r="L51" s="2">
        <v>8000</v>
      </c>
      <c r="M51" s="501">
        <f t="shared" si="5"/>
        <v>42000</v>
      </c>
      <c r="N51" s="110">
        <f t="shared" si="6"/>
        <v>2666.6666666666665</v>
      </c>
      <c r="O51" s="110">
        <f t="shared" ref="O51:O58" si="7">N51*12</f>
        <v>32000</v>
      </c>
    </row>
    <row r="52" spans="1:16" ht="30" customHeight="1" x14ac:dyDescent="0.25">
      <c r="A52" s="31">
        <v>109792</v>
      </c>
      <c r="B52" s="31"/>
      <c r="C52" s="31"/>
      <c r="D52" s="31" t="s">
        <v>637</v>
      </c>
      <c r="E52" s="66" t="s">
        <v>638</v>
      </c>
      <c r="F52" s="32">
        <v>43202</v>
      </c>
      <c r="G52" s="32">
        <v>43465</v>
      </c>
      <c r="H52" s="31" t="s">
        <v>639</v>
      </c>
      <c r="I52" s="691">
        <v>198000</v>
      </c>
      <c r="J52" s="3">
        <v>43232</v>
      </c>
      <c r="K52" s="619">
        <v>2</v>
      </c>
      <c r="L52" s="2">
        <v>198000</v>
      </c>
      <c r="M52" s="501">
        <f t="shared" si="5"/>
        <v>0</v>
      </c>
      <c r="N52" s="110">
        <f t="shared" si="6"/>
        <v>99000</v>
      </c>
      <c r="O52" s="110">
        <f t="shared" si="7"/>
        <v>1188000</v>
      </c>
      <c r="P52" s="669" t="s">
        <v>663</v>
      </c>
    </row>
    <row r="53" spans="1:16" ht="30" customHeight="1" x14ac:dyDescent="0.25">
      <c r="A53" s="24">
        <v>100406</v>
      </c>
      <c r="B53" s="24"/>
      <c r="C53" s="24"/>
      <c r="D53" s="24" t="s">
        <v>577</v>
      </c>
      <c r="E53" s="24" t="s">
        <v>640</v>
      </c>
      <c r="F53" s="25">
        <v>43215</v>
      </c>
      <c r="G53" s="25">
        <v>43580</v>
      </c>
      <c r="H53" s="24" t="s">
        <v>32</v>
      </c>
      <c r="I53" s="688">
        <v>148000</v>
      </c>
      <c r="J53" s="3">
        <v>43245</v>
      </c>
      <c r="K53" s="619">
        <v>2</v>
      </c>
      <c r="L53" s="2">
        <v>58100</v>
      </c>
      <c r="M53" s="501">
        <f t="shared" si="5"/>
        <v>89900</v>
      </c>
      <c r="N53" s="110">
        <f t="shared" si="6"/>
        <v>29050</v>
      </c>
      <c r="O53" s="110">
        <f t="shared" si="7"/>
        <v>348600</v>
      </c>
    </row>
    <row r="54" spans="1:16" ht="30" customHeight="1" x14ac:dyDescent="0.25">
      <c r="A54" s="24">
        <v>129272</v>
      </c>
      <c r="B54" s="95"/>
      <c r="C54" s="95"/>
      <c r="D54" s="68" t="s">
        <v>641</v>
      </c>
      <c r="E54" s="68" t="s">
        <v>182</v>
      </c>
      <c r="F54" s="25">
        <v>43225</v>
      </c>
      <c r="G54" s="25">
        <v>43590</v>
      </c>
      <c r="H54" s="24" t="s">
        <v>32</v>
      </c>
      <c r="I54" s="688">
        <v>24000</v>
      </c>
      <c r="J54" s="3">
        <v>43256</v>
      </c>
      <c r="K54" s="619">
        <v>2</v>
      </c>
      <c r="L54" s="2">
        <v>2800</v>
      </c>
      <c r="M54" s="501">
        <f t="shared" si="5"/>
        <v>21200</v>
      </c>
      <c r="N54" s="110">
        <f t="shared" si="6"/>
        <v>1400</v>
      </c>
      <c r="O54" s="110">
        <f t="shared" si="7"/>
        <v>16800</v>
      </c>
    </row>
    <row r="55" spans="1:16" ht="30" customHeight="1" x14ac:dyDescent="0.25">
      <c r="A55" s="24">
        <v>126114</v>
      </c>
      <c r="B55" s="95"/>
      <c r="C55" s="95"/>
      <c r="D55" s="24" t="s">
        <v>630</v>
      </c>
      <c r="E55" s="24" t="s">
        <v>646</v>
      </c>
      <c r="F55" s="25">
        <v>43238</v>
      </c>
      <c r="G55" s="25">
        <v>43603</v>
      </c>
      <c r="H55" s="24" t="s">
        <v>32</v>
      </c>
      <c r="I55" s="688">
        <v>129000</v>
      </c>
      <c r="J55" s="3">
        <v>43269</v>
      </c>
      <c r="K55" s="619">
        <v>1</v>
      </c>
      <c r="L55" s="2">
        <v>36000</v>
      </c>
      <c r="M55" s="501">
        <f t="shared" si="5"/>
        <v>93000</v>
      </c>
      <c r="N55" s="110">
        <f t="shared" si="6"/>
        <v>36000</v>
      </c>
      <c r="O55" s="110">
        <f t="shared" si="7"/>
        <v>432000</v>
      </c>
      <c r="P55" s="665" t="s">
        <v>665</v>
      </c>
    </row>
    <row r="56" spans="1:16" ht="30" customHeight="1" x14ac:dyDescent="0.25">
      <c r="A56" s="24">
        <v>109726</v>
      </c>
      <c r="B56" s="95"/>
      <c r="C56" s="95"/>
      <c r="D56" s="24" t="s">
        <v>40</v>
      </c>
      <c r="E56" s="68" t="s">
        <v>182</v>
      </c>
      <c r="F56" s="25">
        <v>43235</v>
      </c>
      <c r="G56" s="25">
        <v>43600</v>
      </c>
      <c r="H56" s="24" t="s">
        <v>32</v>
      </c>
      <c r="I56" s="688">
        <v>45000</v>
      </c>
      <c r="J56" s="3">
        <v>43266</v>
      </c>
      <c r="K56" s="619">
        <v>1</v>
      </c>
      <c r="L56" s="2">
        <v>4000</v>
      </c>
      <c r="M56" s="501">
        <f t="shared" si="5"/>
        <v>41000</v>
      </c>
      <c r="N56" s="110">
        <f t="shared" si="6"/>
        <v>4000</v>
      </c>
      <c r="O56" s="110">
        <f t="shared" si="7"/>
        <v>48000</v>
      </c>
    </row>
    <row r="57" spans="1:16" ht="30" customHeight="1" x14ac:dyDescent="0.25">
      <c r="A57" s="24">
        <v>129358</v>
      </c>
      <c r="B57" s="95"/>
      <c r="C57" s="95"/>
      <c r="D57" s="68" t="s">
        <v>185</v>
      </c>
      <c r="E57" s="95" t="s">
        <v>111</v>
      </c>
      <c r="F57" s="25">
        <v>43300</v>
      </c>
      <c r="G57" s="25">
        <v>43665</v>
      </c>
      <c r="H57" s="24" t="s">
        <v>32</v>
      </c>
      <c r="I57" s="688">
        <v>169200</v>
      </c>
      <c r="J57" s="3">
        <v>43331</v>
      </c>
      <c r="K57" s="619">
        <v>0</v>
      </c>
      <c r="L57" s="2"/>
      <c r="M57" s="623">
        <f>I57-L57</f>
        <v>169200</v>
      </c>
      <c r="N57" s="1" t="e">
        <f t="shared" si="6"/>
        <v>#DIV/0!</v>
      </c>
      <c r="O57" s="1" t="e">
        <f t="shared" si="7"/>
        <v>#DIV/0!</v>
      </c>
    </row>
    <row r="58" spans="1:16" ht="30" customHeight="1" x14ac:dyDescent="0.25">
      <c r="A58" s="24">
        <v>105924</v>
      </c>
      <c r="B58" s="24"/>
      <c r="C58" s="24"/>
      <c r="D58" s="24" t="s">
        <v>333</v>
      </c>
      <c r="E58" s="68" t="s">
        <v>579</v>
      </c>
      <c r="F58" s="25">
        <v>43314</v>
      </c>
      <c r="G58" s="25">
        <v>43679</v>
      </c>
      <c r="H58" s="24" t="s">
        <v>32</v>
      </c>
      <c r="I58" s="688">
        <v>137500</v>
      </c>
      <c r="J58" s="3">
        <v>43345</v>
      </c>
      <c r="K58" s="619">
        <v>0</v>
      </c>
      <c r="L58" s="9"/>
      <c r="M58" s="628">
        <f>I58-L58</f>
        <v>137500</v>
      </c>
      <c r="N58" s="1" t="e">
        <f t="shared" si="6"/>
        <v>#DIV/0!</v>
      </c>
      <c r="O58" s="1" t="e">
        <f t="shared" si="7"/>
        <v>#DIV/0!</v>
      </c>
    </row>
    <row r="59" spans="1:16" ht="30" customHeight="1" x14ac:dyDescent="0.25">
      <c r="A59" s="38"/>
      <c r="B59" s="38"/>
      <c r="C59" s="38"/>
      <c r="D59" s="40"/>
      <c r="E59" s="40"/>
      <c r="F59" s="39"/>
      <c r="G59" s="39"/>
      <c r="H59" s="40"/>
      <c r="I59" s="44"/>
      <c r="J59" s="39"/>
      <c r="K59" s="631"/>
      <c r="L59" s="40"/>
      <c r="M59" s="632"/>
      <c r="N59" s="38"/>
      <c r="O59" s="38"/>
    </row>
    <row r="60" spans="1:16" ht="30" customHeight="1" x14ac:dyDescent="0.25">
      <c r="A60" s="38"/>
      <c r="B60" s="38"/>
      <c r="C60" s="38"/>
      <c r="D60" s="40"/>
      <c r="E60" s="38"/>
      <c r="F60" s="40"/>
      <c r="G60" s="40"/>
      <c r="H60" s="40"/>
      <c r="I60" s="44"/>
      <c r="J60" s="40"/>
      <c r="K60" s="631"/>
      <c r="L60" s="40"/>
      <c r="M60" s="632"/>
      <c r="N60" s="38"/>
      <c r="O60" s="38"/>
    </row>
    <row r="61" spans="1:16" ht="30" customHeight="1" x14ac:dyDescent="0.25">
      <c r="A61" s="38"/>
      <c r="B61" s="38"/>
      <c r="C61" s="38"/>
      <c r="D61" s="40"/>
      <c r="E61" s="38"/>
      <c r="F61" s="40"/>
      <c r="G61" s="40"/>
      <c r="H61" s="40"/>
      <c r="I61" s="44"/>
      <c r="J61" s="40"/>
      <c r="K61" s="631"/>
      <c r="L61" s="40"/>
      <c r="M61" s="632"/>
      <c r="N61" s="38"/>
      <c r="O61" s="38"/>
    </row>
    <row r="67" ht="14.25" customHeight="1" x14ac:dyDescent="0.25"/>
  </sheetData>
  <mergeCells count="12">
    <mergeCell ref="D7:E8"/>
    <mergeCell ref="A2:B2"/>
    <mergeCell ref="A4:B4"/>
    <mergeCell ref="A7:A8"/>
    <mergeCell ref="B7:B8"/>
    <mergeCell ref="C7:C8"/>
    <mergeCell ref="A5:C5"/>
    <mergeCell ref="F7:I7"/>
    <mergeCell ref="J7:L7"/>
    <mergeCell ref="M7:M8"/>
    <mergeCell ref="N7:N8"/>
    <mergeCell ref="O7:O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6"/>
  <dimension ref="A1:V63"/>
  <sheetViews>
    <sheetView workbookViewId="0">
      <pane ySplit="8" topLeftCell="A21" activePane="bottomLeft" state="frozen"/>
      <selection activeCell="H5" sqref="H5"/>
      <selection pane="bottomLeft" activeCell="L28" sqref="L28"/>
    </sheetView>
  </sheetViews>
  <sheetFormatPr defaultColWidth="9.140625" defaultRowHeight="15" x14ac:dyDescent="0.25"/>
  <cols>
    <col min="1" max="1" width="10.28515625" style="705" customWidth="1"/>
    <col min="2" max="2" width="9.42578125" style="705" customWidth="1"/>
    <col min="3" max="3" width="10.28515625" style="705" customWidth="1"/>
    <col min="4" max="4" width="22.28515625" style="363" customWidth="1"/>
    <col min="5" max="5" width="15" style="705" customWidth="1"/>
    <col min="6" max="6" width="10.5703125" style="363" customWidth="1"/>
    <col min="7" max="7" width="10.7109375" style="363" customWidth="1"/>
    <col min="8" max="8" width="12.7109375" style="363" customWidth="1"/>
    <col min="9" max="9" width="17.5703125" style="686" customWidth="1"/>
    <col min="10" max="10" width="10.140625" style="363" customWidth="1"/>
    <col min="11" max="11" width="10.28515625" style="624" customWidth="1"/>
    <col min="12" max="12" width="11.28515625" style="363" customWidth="1"/>
    <col min="13" max="13" width="12.5703125" style="627" customWidth="1"/>
    <col min="14" max="15" width="11.85546875" style="705" customWidth="1"/>
    <col min="16" max="16" width="33" style="705" customWidth="1"/>
    <col min="17" max="17" width="13.42578125" style="705" customWidth="1"/>
    <col min="18" max="16384" width="9.140625" style="705"/>
  </cols>
  <sheetData>
    <row r="1" spans="1:22" ht="20.100000000000001" customHeight="1" x14ac:dyDescent="0.25">
      <c r="A1" s="705" t="s">
        <v>549</v>
      </c>
    </row>
    <row r="2" spans="1:22" ht="20.100000000000001" customHeight="1" x14ac:dyDescent="0.25">
      <c r="A2" s="891" t="s">
        <v>199</v>
      </c>
      <c r="B2" s="891"/>
      <c r="C2" s="704"/>
    </row>
    <row r="3" spans="1:22" ht="20.100000000000001" customHeight="1" x14ac:dyDescent="0.25">
      <c r="A3" s="706" t="s">
        <v>667</v>
      </c>
      <c r="B3" s="706"/>
      <c r="C3" s="707"/>
    </row>
    <row r="4" spans="1:22" ht="20.100000000000001" customHeight="1" x14ac:dyDescent="0.25">
      <c r="A4" s="892" t="s">
        <v>668</v>
      </c>
      <c r="B4" s="892"/>
      <c r="C4" s="708"/>
    </row>
    <row r="5" spans="1:22" ht="20.100000000000001" customHeight="1" x14ac:dyDescent="0.25">
      <c r="A5" s="893" t="s">
        <v>661</v>
      </c>
      <c r="B5" s="893"/>
      <c r="C5" s="893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684</v>
      </c>
      <c r="O7" s="866" t="s">
        <v>654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669</v>
      </c>
      <c r="L8" s="65" t="s">
        <v>122</v>
      </c>
      <c r="M8" s="879"/>
      <c r="N8" s="879"/>
      <c r="O8" s="867"/>
      <c r="V8" s="705" t="s">
        <v>505</v>
      </c>
    </row>
    <row r="9" spans="1:22" ht="30" customHeight="1" x14ac:dyDescent="0.25">
      <c r="A9" s="234" t="s">
        <v>371</v>
      </c>
      <c r="B9" s="32"/>
      <c r="C9" s="32"/>
      <c r="D9" s="66" t="s">
        <v>8</v>
      </c>
      <c r="E9" s="70" t="s">
        <v>102</v>
      </c>
      <c r="F9" s="32">
        <v>41870</v>
      </c>
      <c r="G9" s="32">
        <v>43331</v>
      </c>
      <c r="H9" s="31" t="s">
        <v>4</v>
      </c>
      <c r="I9" s="691">
        <v>248500</v>
      </c>
      <c r="J9" s="3">
        <v>41901</v>
      </c>
      <c r="K9" s="625" t="s">
        <v>84</v>
      </c>
      <c r="L9" s="696">
        <v>322000</v>
      </c>
      <c r="M9" s="111">
        <f t="shared" ref="M9:M31" si="0">I9-L9</f>
        <v>-73500</v>
      </c>
      <c r="N9" s="110">
        <f t="shared" ref="N9:N31" si="1">L9/K9</f>
        <v>7853.6585365853662</v>
      </c>
      <c r="O9" s="110">
        <f>N9*48</f>
        <v>376975.60975609755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688" t="s">
        <v>547</v>
      </c>
      <c r="J10" s="3">
        <v>42044</v>
      </c>
      <c r="K10" s="625" t="s">
        <v>398</v>
      </c>
      <c r="L10" s="695">
        <v>30600</v>
      </c>
      <c r="M10" s="501"/>
      <c r="N10" s="110">
        <f t="shared" si="1"/>
        <v>728.57142857142856</v>
      </c>
      <c r="O10" s="110">
        <f>N10*48</f>
        <v>34971.428571428572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688">
        <v>30000</v>
      </c>
      <c r="J11" s="3">
        <v>42044</v>
      </c>
      <c r="K11" s="625" t="s">
        <v>398</v>
      </c>
      <c r="L11" s="695">
        <v>18300</v>
      </c>
      <c r="M11" s="501">
        <f t="shared" si="0"/>
        <v>11700</v>
      </c>
      <c r="N11" s="110">
        <f t="shared" si="1"/>
        <v>435.71428571428572</v>
      </c>
      <c r="O11" s="110">
        <f>N11*48</f>
        <v>20914.285714285714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689" t="s">
        <v>547</v>
      </c>
      <c r="J12" s="3">
        <v>42044</v>
      </c>
      <c r="K12" s="625" t="s">
        <v>398</v>
      </c>
      <c r="L12" s="695">
        <v>25000</v>
      </c>
      <c r="M12" s="501"/>
      <c r="N12" s="110">
        <f t="shared" si="1"/>
        <v>595.23809523809518</v>
      </c>
      <c r="O12" s="110">
        <f>N12*48</f>
        <v>28571.428571428569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688">
        <v>10708492</v>
      </c>
      <c r="J13" s="25">
        <v>42086</v>
      </c>
      <c r="K13" s="626" t="s">
        <v>399</v>
      </c>
      <c r="L13" s="697"/>
      <c r="M13" s="622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688">
        <v>419996</v>
      </c>
      <c r="J14" s="3">
        <v>42168</v>
      </c>
      <c r="K14" s="625" t="s">
        <v>401</v>
      </c>
      <c r="L14" s="695">
        <v>424200</v>
      </c>
      <c r="M14" s="111">
        <f t="shared" si="0"/>
        <v>-4204</v>
      </c>
      <c r="N14" s="110">
        <f t="shared" si="1"/>
        <v>11163.157894736842</v>
      </c>
      <c r="O14" s="110">
        <f t="shared" ref="O14:O23" si="2">N14*48</f>
        <v>535831.57894736843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688">
        <v>19800</v>
      </c>
      <c r="J15" s="3">
        <v>42181</v>
      </c>
      <c r="K15" s="625" t="s">
        <v>519</v>
      </c>
      <c r="L15" s="695">
        <v>18300</v>
      </c>
      <c r="M15" s="501">
        <f t="shared" si="0"/>
        <v>1500</v>
      </c>
      <c r="N15" s="110">
        <f t="shared" si="1"/>
        <v>508.33333333333331</v>
      </c>
      <c r="O15" s="110">
        <f t="shared" si="2"/>
        <v>24400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688">
        <v>282000</v>
      </c>
      <c r="J16" s="3">
        <v>42289</v>
      </c>
      <c r="K16" s="625" t="s">
        <v>402</v>
      </c>
      <c r="L16" s="695">
        <v>202900</v>
      </c>
      <c r="M16" s="501">
        <f t="shared" si="0"/>
        <v>79100</v>
      </c>
      <c r="N16" s="110">
        <f t="shared" si="1"/>
        <v>5967.6470588235297</v>
      </c>
      <c r="O16" s="110">
        <f t="shared" si="2"/>
        <v>286447.0588235294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688">
        <v>53600</v>
      </c>
      <c r="J17" s="3">
        <v>42289</v>
      </c>
      <c r="K17" s="625" t="s">
        <v>402</v>
      </c>
      <c r="L17" s="695">
        <v>50500</v>
      </c>
      <c r="M17" s="501">
        <f t="shared" si="0"/>
        <v>3100</v>
      </c>
      <c r="N17" s="110">
        <f t="shared" si="1"/>
        <v>1485.2941176470588</v>
      </c>
      <c r="O17" s="110">
        <f t="shared" si="2"/>
        <v>71294.117647058825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688">
        <v>1599996</v>
      </c>
      <c r="J18" s="3">
        <v>42289</v>
      </c>
      <c r="K18" s="625" t="s">
        <v>402</v>
      </c>
      <c r="L18" s="695">
        <v>1440000</v>
      </c>
      <c r="M18" s="501">
        <f t="shared" si="0"/>
        <v>159996</v>
      </c>
      <c r="N18" s="110">
        <f t="shared" si="1"/>
        <v>42352.941176470587</v>
      </c>
      <c r="O18" s="110">
        <f t="shared" si="2"/>
        <v>2032941.1764705882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688">
        <v>868400</v>
      </c>
      <c r="J19" s="74">
        <v>42289</v>
      </c>
      <c r="K19" s="625" t="s">
        <v>402</v>
      </c>
      <c r="L19" s="695">
        <v>632000</v>
      </c>
      <c r="M19" s="501">
        <f t="shared" si="0"/>
        <v>236400</v>
      </c>
      <c r="N19" s="110">
        <f t="shared" si="1"/>
        <v>18588.235294117647</v>
      </c>
      <c r="O19" s="110">
        <f t="shared" si="2"/>
        <v>892235.29411764699</v>
      </c>
    </row>
    <row r="20" spans="1:22" ht="30" customHeight="1" x14ac:dyDescent="0.25">
      <c r="A20" s="24">
        <v>108132</v>
      </c>
      <c r="B20" s="95"/>
      <c r="C20" s="95"/>
      <c r="D20" s="24" t="s">
        <v>425</v>
      </c>
      <c r="E20" s="95" t="s">
        <v>97</v>
      </c>
      <c r="F20" s="25">
        <v>42817</v>
      </c>
      <c r="G20" s="25">
        <v>43547</v>
      </c>
      <c r="H20" s="24" t="s">
        <v>36</v>
      </c>
      <c r="I20" s="690">
        <v>19900</v>
      </c>
      <c r="J20" s="3">
        <v>42848</v>
      </c>
      <c r="K20" s="619">
        <v>15</v>
      </c>
      <c r="L20" s="696">
        <v>17900</v>
      </c>
      <c r="M20" s="501">
        <f t="shared" si="0"/>
        <v>2000</v>
      </c>
      <c r="N20" s="110">
        <f t="shared" si="1"/>
        <v>1193.3333333333333</v>
      </c>
      <c r="O20" s="110">
        <f>N20*24</f>
        <v>28640</v>
      </c>
    </row>
    <row r="21" spans="1:22" ht="30" customHeight="1" x14ac:dyDescent="0.25">
      <c r="A21" s="709" t="s">
        <v>383</v>
      </c>
      <c r="B21" s="710"/>
      <c r="C21" s="710"/>
      <c r="D21" s="711" t="s">
        <v>185</v>
      </c>
      <c r="E21" s="712" t="s">
        <v>111</v>
      </c>
      <c r="F21" s="710">
        <v>42389</v>
      </c>
      <c r="G21" s="710">
        <v>43850</v>
      </c>
      <c r="H21" s="713" t="s">
        <v>4</v>
      </c>
      <c r="I21" s="714">
        <v>358800</v>
      </c>
      <c r="J21" s="3">
        <v>42420</v>
      </c>
      <c r="K21" s="625" t="s">
        <v>67</v>
      </c>
      <c r="L21" s="696">
        <v>424100</v>
      </c>
      <c r="M21" s="111">
        <f t="shared" si="0"/>
        <v>-65300</v>
      </c>
      <c r="N21" s="110">
        <f t="shared" si="1"/>
        <v>14136.666666666666</v>
      </c>
      <c r="O21" s="110">
        <f t="shared" si="2"/>
        <v>678560</v>
      </c>
    </row>
    <row r="22" spans="1:22" ht="30" customHeight="1" x14ac:dyDescent="0.25">
      <c r="A22" s="709" t="s">
        <v>384</v>
      </c>
      <c r="B22" s="713"/>
      <c r="C22" s="713"/>
      <c r="D22" s="711" t="s">
        <v>38</v>
      </c>
      <c r="E22" s="712" t="s">
        <v>112</v>
      </c>
      <c r="F22" s="710">
        <v>42440</v>
      </c>
      <c r="G22" s="710">
        <v>43901</v>
      </c>
      <c r="H22" s="713" t="s">
        <v>4</v>
      </c>
      <c r="I22" s="714">
        <v>67354.070000000007</v>
      </c>
      <c r="J22" s="74">
        <v>42471</v>
      </c>
      <c r="K22" s="625" t="s">
        <v>82</v>
      </c>
      <c r="L22" s="696">
        <v>64000</v>
      </c>
      <c r="M22" s="501">
        <f t="shared" si="0"/>
        <v>3354.070000000007</v>
      </c>
      <c r="N22" s="110">
        <f t="shared" si="1"/>
        <v>2560</v>
      </c>
      <c r="O22" s="110">
        <f t="shared" si="2"/>
        <v>122880</v>
      </c>
    </row>
    <row r="23" spans="1:22" ht="30" customHeight="1" x14ac:dyDescent="0.25">
      <c r="A23" s="709" t="s">
        <v>385</v>
      </c>
      <c r="B23" s="713"/>
      <c r="C23" s="713"/>
      <c r="D23" s="711" t="s">
        <v>186</v>
      </c>
      <c r="E23" s="712" t="s">
        <v>112</v>
      </c>
      <c r="F23" s="710">
        <v>42440</v>
      </c>
      <c r="G23" s="710">
        <v>43901</v>
      </c>
      <c r="H23" s="713" t="s">
        <v>4</v>
      </c>
      <c r="I23" s="714">
        <v>67114</v>
      </c>
      <c r="J23" s="3">
        <v>42471</v>
      </c>
      <c r="K23" s="625" t="s">
        <v>499</v>
      </c>
      <c r="L23" s="695">
        <v>41000</v>
      </c>
      <c r="M23" s="501">
        <f t="shared" si="0"/>
        <v>26114</v>
      </c>
      <c r="N23" s="110">
        <f t="shared" si="1"/>
        <v>1518.5185185185185</v>
      </c>
      <c r="O23" s="110">
        <f t="shared" si="2"/>
        <v>72888.888888888891</v>
      </c>
      <c r="P23" s="444"/>
      <c r="Q23" s="444"/>
      <c r="R23" s="444"/>
      <c r="S23" s="444"/>
    </row>
    <row r="24" spans="1:22" ht="30" customHeight="1" x14ac:dyDescent="0.25">
      <c r="A24" s="709"/>
      <c r="B24" s="713"/>
      <c r="C24" s="713"/>
      <c r="D24" s="711" t="s">
        <v>39</v>
      </c>
      <c r="E24" s="712" t="s">
        <v>112</v>
      </c>
      <c r="F24" s="710">
        <v>42440</v>
      </c>
      <c r="G24" s="710">
        <v>43901</v>
      </c>
      <c r="H24" s="713" t="s">
        <v>4</v>
      </c>
      <c r="I24" s="714">
        <v>67352</v>
      </c>
      <c r="J24" s="710">
        <v>42471</v>
      </c>
      <c r="K24" s="709" t="s">
        <v>499</v>
      </c>
      <c r="L24" s="715"/>
      <c r="M24" s="716"/>
      <c r="N24" s="717"/>
      <c r="O24" s="717"/>
      <c r="P24" s="444"/>
      <c r="Q24" s="444"/>
      <c r="R24" s="444"/>
      <c r="S24" s="444"/>
    </row>
    <row r="25" spans="1:22" ht="30" customHeight="1" x14ac:dyDescent="0.25">
      <c r="A25" s="709" t="s">
        <v>386</v>
      </c>
      <c r="B25" s="713"/>
      <c r="C25" s="713"/>
      <c r="D25" s="711" t="s">
        <v>37</v>
      </c>
      <c r="E25" s="712" t="s">
        <v>112</v>
      </c>
      <c r="F25" s="710">
        <v>42440</v>
      </c>
      <c r="G25" s="710">
        <v>43901</v>
      </c>
      <c r="H25" s="713" t="s">
        <v>4</v>
      </c>
      <c r="I25" s="714">
        <v>115272.71</v>
      </c>
      <c r="J25" s="3">
        <v>42471</v>
      </c>
      <c r="K25" s="625" t="s">
        <v>499</v>
      </c>
      <c r="L25" s="695">
        <v>35000</v>
      </c>
      <c r="M25" s="501">
        <f t="shared" si="0"/>
        <v>80272.710000000006</v>
      </c>
      <c r="N25" s="110">
        <f t="shared" si="1"/>
        <v>1296.2962962962963</v>
      </c>
      <c r="O25" s="110">
        <f>N25*48</f>
        <v>62222.222222222219</v>
      </c>
      <c r="P25" s="444"/>
      <c r="Q25" s="444"/>
      <c r="R25" s="444"/>
      <c r="S25" s="444"/>
    </row>
    <row r="26" spans="1:22" ht="30" customHeight="1" x14ac:dyDescent="0.25">
      <c r="A26" s="709" t="s">
        <v>387</v>
      </c>
      <c r="B26" s="713"/>
      <c r="C26" s="713"/>
      <c r="D26" s="711" t="s">
        <v>40</v>
      </c>
      <c r="E26" s="712" t="s">
        <v>112</v>
      </c>
      <c r="F26" s="710">
        <v>42440</v>
      </c>
      <c r="G26" s="710">
        <v>43901</v>
      </c>
      <c r="H26" s="713" t="s">
        <v>4</v>
      </c>
      <c r="I26" s="714">
        <v>67140</v>
      </c>
      <c r="J26" s="3">
        <v>42471</v>
      </c>
      <c r="K26" s="625" t="s">
        <v>499</v>
      </c>
      <c r="L26" s="695">
        <v>19400</v>
      </c>
      <c r="M26" s="501">
        <f t="shared" si="0"/>
        <v>47740</v>
      </c>
      <c r="N26" s="110">
        <f t="shared" si="1"/>
        <v>718.51851851851848</v>
      </c>
      <c r="O26" s="110">
        <f>N26*48</f>
        <v>34488.888888888891</v>
      </c>
      <c r="P26" s="444"/>
      <c r="Q26" s="444"/>
      <c r="R26" s="444"/>
      <c r="S26" s="444"/>
      <c r="T26" s="76"/>
      <c r="U26" s="77"/>
      <c r="V26" s="77"/>
    </row>
    <row r="27" spans="1:22" ht="30" customHeight="1" x14ac:dyDescent="0.25">
      <c r="A27" s="709" t="s">
        <v>388</v>
      </c>
      <c r="B27" s="710"/>
      <c r="C27" s="710"/>
      <c r="D27" s="711" t="s">
        <v>24</v>
      </c>
      <c r="E27" s="712" t="s">
        <v>177</v>
      </c>
      <c r="F27" s="710">
        <v>42545</v>
      </c>
      <c r="G27" s="710">
        <v>44006</v>
      </c>
      <c r="H27" s="713" t="s">
        <v>4</v>
      </c>
      <c r="I27" s="714">
        <v>30000000</v>
      </c>
      <c r="J27" s="3">
        <v>42575</v>
      </c>
      <c r="K27" s="625" t="s">
        <v>406</v>
      </c>
      <c r="L27" s="698">
        <v>11330000</v>
      </c>
      <c r="M27" s="501">
        <f t="shared" si="0"/>
        <v>18670000</v>
      </c>
      <c r="N27" s="110">
        <f t="shared" si="1"/>
        <v>472083.33333333331</v>
      </c>
      <c r="O27" s="110">
        <f>N27*48</f>
        <v>22660000</v>
      </c>
      <c r="P27" s="669" t="s">
        <v>738</v>
      </c>
      <c r="Q27" s="444"/>
      <c r="R27" s="444"/>
      <c r="S27" s="444"/>
    </row>
    <row r="28" spans="1:22" ht="30" customHeight="1" x14ac:dyDescent="0.25">
      <c r="A28" s="709" t="s">
        <v>384</v>
      </c>
      <c r="B28" s="710"/>
      <c r="C28" s="710"/>
      <c r="D28" s="711" t="s">
        <v>30</v>
      </c>
      <c r="E28" s="712" t="s">
        <v>181</v>
      </c>
      <c r="F28" s="710">
        <v>42664</v>
      </c>
      <c r="G28" s="710">
        <v>44125</v>
      </c>
      <c r="H28" s="713" t="s">
        <v>4</v>
      </c>
      <c r="I28" s="714">
        <v>91949</v>
      </c>
      <c r="J28" s="74">
        <v>42695</v>
      </c>
      <c r="K28" s="625" t="s">
        <v>407</v>
      </c>
      <c r="L28" s="696">
        <v>54500</v>
      </c>
      <c r="M28" s="501">
        <f t="shared" si="0"/>
        <v>37449</v>
      </c>
      <c r="N28" s="110">
        <f t="shared" si="1"/>
        <v>2477.2727272727275</v>
      </c>
      <c r="O28" s="110">
        <f>N28*48</f>
        <v>118909.09090909091</v>
      </c>
      <c r="P28" s="444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688" t="s">
        <v>61</v>
      </c>
      <c r="J29" s="25">
        <v>41913</v>
      </c>
      <c r="K29" s="237" t="s">
        <v>83</v>
      </c>
      <c r="L29" s="688"/>
      <c r="M29" s="622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687">
        <v>157000</v>
      </c>
      <c r="J30" s="78">
        <v>42826</v>
      </c>
      <c r="K30" s="71">
        <v>16</v>
      </c>
      <c r="L30" s="687">
        <v>208000</v>
      </c>
      <c r="M30" s="398">
        <f t="shared" si="0"/>
        <v>-51000</v>
      </c>
      <c r="N30" s="398">
        <f t="shared" si="1"/>
        <v>13000</v>
      </c>
      <c r="O30" s="398">
        <f>N30*10</f>
        <v>130000</v>
      </c>
      <c r="P30" s="670" t="s">
        <v>658</v>
      </c>
    </row>
    <row r="31" spans="1:22" ht="30" customHeight="1" x14ac:dyDescent="0.25">
      <c r="A31" s="31">
        <v>100406</v>
      </c>
      <c r="B31" s="384"/>
      <c r="C31" s="384"/>
      <c r="D31" s="31" t="s">
        <v>577</v>
      </c>
      <c r="E31" s="31" t="s">
        <v>578</v>
      </c>
      <c r="F31" s="32">
        <v>42804</v>
      </c>
      <c r="G31" s="32">
        <v>43169</v>
      </c>
      <c r="H31" s="31" t="s">
        <v>32</v>
      </c>
      <c r="I31" s="691">
        <v>99000</v>
      </c>
      <c r="J31" s="32">
        <v>42835</v>
      </c>
      <c r="K31" s="31">
        <v>16</v>
      </c>
      <c r="L31" s="699">
        <v>80000</v>
      </c>
      <c r="M31" s="610">
        <f t="shared" si="0"/>
        <v>19000</v>
      </c>
      <c r="N31" s="610">
        <f t="shared" si="1"/>
        <v>5000</v>
      </c>
      <c r="O31" s="610">
        <f>N31*12</f>
        <v>60000</v>
      </c>
    </row>
    <row r="32" spans="1:22" ht="30" customHeight="1" x14ac:dyDescent="0.25">
      <c r="A32" s="234">
        <v>118099</v>
      </c>
      <c r="B32" s="32"/>
      <c r="C32" s="32"/>
      <c r="D32" s="66" t="s">
        <v>516</v>
      </c>
      <c r="E32" s="66" t="s">
        <v>523</v>
      </c>
      <c r="F32" s="32">
        <v>42865</v>
      </c>
      <c r="G32" s="32">
        <v>43247</v>
      </c>
      <c r="H32" s="31" t="s">
        <v>32</v>
      </c>
      <c r="I32" s="691">
        <v>19592</v>
      </c>
      <c r="J32" s="32">
        <v>42896</v>
      </c>
      <c r="K32" s="31"/>
      <c r="L32" s="699">
        <v>19952</v>
      </c>
      <c r="M32" s="610"/>
      <c r="N32" s="610"/>
      <c r="O32" s="610"/>
    </row>
    <row r="33" spans="1:16" ht="30" customHeight="1" x14ac:dyDescent="0.25">
      <c r="A33" s="31">
        <v>118715</v>
      </c>
      <c r="B33" s="384"/>
      <c r="C33" s="384"/>
      <c r="D33" s="31" t="s">
        <v>188</v>
      </c>
      <c r="E33" s="31" t="s">
        <v>562</v>
      </c>
      <c r="F33" s="32">
        <v>42878</v>
      </c>
      <c r="G33" s="32">
        <v>43243</v>
      </c>
      <c r="H33" s="31" t="s">
        <v>32</v>
      </c>
      <c r="I33" s="691">
        <v>64195</v>
      </c>
      <c r="J33" s="32">
        <v>42909</v>
      </c>
      <c r="K33" s="31">
        <v>13</v>
      </c>
      <c r="L33" s="699">
        <v>48300</v>
      </c>
      <c r="M33" s="610">
        <f>I33-L33</f>
        <v>15895</v>
      </c>
      <c r="N33" s="610">
        <f>L33/K33</f>
        <v>3715.3846153846152</v>
      </c>
      <c r="O33" s="610">
        <f>N33*12</f>
        <v>44584.615384615383</v>
      </c>
    </row>
    <row r="34" spans="1:16" ht="30" x14ac:dyDescent="0.25">
      <c r="A34" s="31">
        <v>105924</v>
      </c>
      <c r="B34" s="384"/>
      <c r="C34" s="384"/>
      <c r="D34" s="66" t="s">
        <v>576</v>
      </c>
      <c r="E34" s="66" t="s">
        <v>579</v>
      </c>
      <c r="F34" s="32">
        <v>42936</v>
      </c>
      <c r="G34" s="32">
        <v>43301</v>
      </c>
      <c r="H34" s="31" t="s">
        <v>32</v>
      </c>
      <c r="I34" s="691">
        <v>40500</v>
      </c>
      <c r="J34" s="32">
        <v>42967</v>
      </c>
      <c r="K34" s="31">
        <v>11</v>
      </c>
      <c r="L34" s="31">
        <v>40500</v>
      </c>
      <c r="M34" s="610">
        <f t="shared" ref="M34:M52" si="3">I34-L34</f>
        <v>0</v>
      </c>
      <c r="N34" s="610">
        <f t="shared" ref="N34:N54" si="4">L34/K34</f>
        <v>3681.818181818182</v>
      </c>
      <c r="O34" s="610">
        <f>N34*12</f>
        <v>44181.818181818184</v>
      </c>
    </row>
    <row r="35" spans="1:16" ht="30" customHeight="1" x14ac:dyDescent="0.25">
      <c r="A35" s="31">
        <v>115483</v>
      </c>
      <c r="B35" s="384"/>
      <c r="C35" s="384"/>
      <c r="D35" s="31" t="s">
        <v>580</v>
      </c>
      <c r="E35" s="66" t="s">
        <v>581</v>
      </c>
      <c r="F35" s="32">
        <v>42930</v>
      </c>
      <c r="G35" s="32">
        <v>43295</v>
      </c>
      <c r="H35" s="31" t="s">
        <v>32</v>
      </c>
      <c r="I35" s="691">
        <v>62000</v>
      </c>
      <c r="J35" s="32">
        <v>42961</v>
      </c>
      <c r="K35" s="31">
        <v>9</v>
      </c>
      <c r="L35" s="31">
        <v>62000</v>
      </c>
      <c r="M35" s="610">
        <f t="shared" si="3"/>
        <v>0</v>
      </c>
      <c r="N35" s="610">
        <f t="shared" si="4"/>
        <v>6888.8888888888887</v>
      </c>
      <c r="O35" s="610">
        <f>N35*12</f>
        <v>82666.666666666657</v>
      </c>
    </row>
    <row r="36" spans="1:16" s="756" customFormat="1" ht="30" customHeight="1" x14ac:dyDescent="0.25">
      <c r="A36" s="760">
        <v>104554</v>
      </c>
      <c r="B36" s="760"/>
      <c r="C36" s="760"/>
      <c r="D36" s="760" t="s">
        <v>24</v>
      </c>
      <c r="E36" s="761" t="s">
        <v>731</v>
      </c>
      <c r="F36" s="762">
        <v>42738</v>
      </c>
      <c r="G36" s="762">
        <v>44199</v>
      </c>
      <c r="H36" s="760" t="s">
        <v>4</v>
      </c>
      <c r="I36" s="763">
        <v>576000</v>
      </c>
      <c r="J36" s="554">
        <v>42769</v>
      </c>
      <c r="K36" s="619">
        <v>19</v>
      </c>
      <c r="L36" s="696">
        <v>123500</v>
      </c>
      <c r="M36" s="501">
        <f t="shared" si="3"/>
        <v>452500</v>
      </c>
      <c r="N36" s="110">
        <f t="shared" si="4"/>
        <v>6500</v>
      </c>
      <c r="O36" s="110">
        <f>N36*48</f>
        <v>312000</v>
      </c>
      <c r="P36" s="668" t="s">
        <v>732</v>
      </c>
    </row>
    <row r="37" spans="1:16" ht="30" customHeight="1" x14ac:dyDescent="0.25">
      <c r="A37" s="676">
        <v>124338</v>
      </c>
      <c r="B37" s="677"/>
      <c r="C37" s="677"/>
      <c r="D37" s="678" t="s">
        <v>582</v>
      </c>
      <c r="E37" s="679" t="s">
        <v>583</v>
      </c>
      <c r="F37" s="680">
        <v>42989</v>
      </c>
      <c r="G37" s="680">
        <v>44450</v>
      </c>
      <c r="H37" s="676" t="s">
        <v>4</v>
      </c>
      <c r="I37" s="693">
        <v>48800</v>
      </c>
      <c r="J37" s="3">
        <v>43019</v>
      </c>
      <c r="K37" s="619">
        <v>9</v>
      </c>
      <c r="L37" s="2">
        <v>28400</v>
      </c>
      <c r="M37" s="501">
        <f t="shared" si="3"/>
        <v>20400</v>
      </c>
      <c r="N37" s="110">
        <f t="shared" si="4"/>
        <v>3155.5555555555557</v>
      </c>
      <c r="O37" s="110">
        <f>N37*48</f>
        <v>151466.66666666669</v>
      </c>
    </row>
    <row r="38" spans="1:16" ht="30" customHeight="1" x14ac:dyDescent="0.25">
      <c r="A38" s="676">
        <v>124338</v>
      </c>
      <c r="B38" s="677"/>
      <c r="C38" s="677"/>
      <c r="D38" s="678" t="s">
        <v>582</v>
      </c>
      <c r="E38" s="679" t="s">
        <v>584</v>
      </c>
      <c r="F38" s="681">
        <v>42998</v>
      </c>
      <c r="G38" s="680">
        <v>44459</v>
      </c>
      <c r="H38" s="676" t="s">
        <v>4</v>
      </c>
      <c r="I38" s="693">
        <v>49300</v>
      </c>
      <c r="J38" s="3">
        <v>43028</v>
      </c>
      <c r="K38" s="619">
        <v>8</v>
      </c>
      <c r="L38" s="2">
        <v>28000</v>
      </c>
      <c r="M38" s="501">
        <f t="shared" si="3"/>
        <v>21300</v>
      </c>
      <c r="N38" s="110">
        <f t="shared" si="4"/>
        <v>3500</v>
      </c>
      <c r="O38" s="110">
        <f>N38*48</f>
        <v>168000</v>
      </c>
    </row>
    <row r="39" spans="1:16" ht="30" customHeight="1" x14ac:dyDescent="0.25">
      <c r="A39" s="676">
        <v>115483</v>
      </c>
      <c r="B39" s="677"/>
      <c r="C39" s="677"/>
      <c r="D39" s="676" t="s">
        <v>580</v>
      </c>
      <c r="E39" s="676" t="s">
        <v>601</v>
      </c>
      <c r="F39" s="680">
        <v>43096</v>
      </c>
      <c r="G39" s="680">
        <v>44557</v>
      </c>
      <c r="H39" s="676" t="s">
        <v>4</v>
      </c>
      <c r="I39" s="693">
        <v>1500000</v>
      </c>
      <c r="J39" s="3">
        <v>43127</v>
      </c>
      <c r="K39" s="619">
        <v>8</v>
      </c>
      <c r="L39" s="2">
        <v>222400</v>
      </c>
      <c r="M39" s="501">
        <f t="shared" si="3"/>
        <v>1277600</v>
      </c>
      <c r="N39" s="110">
        <f t="shared" si="4"/>
        <v>27800</v>
      </c>
      <c r="O39" s="110">
        <f>N39*48</f>
        <v>1334400</v>
      </c>
    </row>
    <row r="40" spans="1:16" ht="30" customHeight="1" x14ac:dyDescent="0.25">
      <c r="A40" s="676">
        <v>125973</v>
      </c>
      <c r="B40" s="676"/>
      <c r="C40" s="676"/>
      <c r="D40" s="676" t="s">
        <v>27</v>
      </c>
      <c r="E40" s="679" t="s">
        <v>437</v>
      </c>
      <c r="F40" s="680">
        <v>43096</v>
      </c>
      <c r="G40" s="680">
        <v>44557</v>
      </c>
      <c r="H40" s="676" t="s">
        <v>4</v>
      </c>
      <c r="I40" s="693">
        <v>350000</v>
      </c>
      <c r="J40" s="3">
        <v>43096</v>
      </c>
      <c r="K40" s="619">
        <v>6</v>
      </c>
      <c r="L40" s="2">
        <v>71000</v>
      </c>
      <c r="M40" s="501">
        <f t="shared" si="3"/>
        <v>279000</v>
      </c>
      <c r="N40" s="110">
        <f t="shared" si="4"/>
        <v>11833.333333333334</v>
      </c>
      <c r="O40" s="110">
        <f>N40*48</f>
        <v>568000</v>
      </c>
    </row>
    <row r="41" spans="1:16" ht="30" customHeight="1" x14ac:dyDescent="0.25">
      <c r="A41" s="713">
        <v>106225</v>
      </c>
      <c r="B41" s="713"/>
      <c r="C41" s="713"/>
      <c r="D41" s="713" t="s">
        <v>626</v>
      </c>
      <c r="E41" s="711" t="s">
        <v>627</v>
      </c>
      <c r="F41" s="710">
        <v>43143</v>
      </c>
      <c r="G41" s="710">
        <v>43873</v>
      </c>
      <c r="H41" s="713" t="s">
        <v>628</v>
      </c>
      <c r="I41" s="714">
        <v>6390000</v>
      </c>
      <c r="J41" s="3">
        <v>43171</v>
      </c>
      <c r="K41" s="619">
        <v>6</v>
      </c>
      <c r="L41" s="2">
        <v>628000</v>
      </c>
      <c r="M41" s="501">
        <f t="shared" si="3"/>
        <v>5762000</v>
      </c>
      <c r="N41" s="110">
        <f t="shared" si="4"/>
        <v>104666.66666666667</v>
      </c>
      <c r="O41" s="110">
        <f>N41*49</f>
        <v>5128666.666666667</v>
      </c>
    </row>
    <row r="42" spans="1:16" ht="30" customHeight="1" x14ac:dyDescent="0.25">
      <c r="A42" s="713">
        <v>105924</v>
      </c>
      <c r="B42" s="713"/>
      <c r="C42" s="713"/>
      <c r="D42" s="713" t="s">
        <v>333</v>
      </c>
      <c r="E42" s="711" t="s">
        <v>579</v>
      </c>
      <c r="F42" s="710">
        <v>43143</v>
      </c>
      <c r="G42" s="710">
        <v>43873</v>
      </c>
      <c r="H42" s="713" t="s">
        <v>36</v>
      </c>
      <c r="I42" s="714">
        <v>35000</v>
      </c>
      <c r="J42" s="3">
        <v>43174</v>
      </c>
      <c r="K42" s="619">
        <v>5</v>
      </c>
      <c r="L42" s="2">
        <v>19000</v>
      </c>
      <c r="M42" s="501">
        <f t="shared" si="3"/>
        <v>16000</v>
      </c>
      <c r="N42" s="110">
        <f t="shared" si="4"/>
        <v>3800</v>
      </c>
      <c r="O42" s="110">
        <f>N42*24</f>
        <v>91200</v>
      </c>
    </row>
    <row r="43" spans="1:16" ht="30" customHeight="1" x14ac:dyDescent="0.25">
      <c r="A43" s="24" t="s">
        <v>365</v>
      </c>
      <c r="B43" s="24"/>
      <c r="C43" s="24"/>
      <c r="D43" s="24" t="s">
        <v>630</v>
      </c>
      <c r="E43" s="24" t="s">
        <v>632</v>
      </c>
      <c r="F43" s="25">
        <v>43179</v>
      </c>
      <c r="G43" s="25">
        <v>43544</v>
      </c>
      <c r="H43" s="24" t="s">
        <v>32</v>
      </c>
      <c r="I43" s="688">
        <v>69400</v>
      </c>
      <c r="J43" s="3">
        <v>43210</v>
      </c>
      <c r="K43" s="619">
        <v>5</v>
      </c>
      <c r="L43" s="2">
        <v>103000</v>
      </c>
      <c r="M43" s="111">
        <f t="shared" si="3"/>
        <v>-33600</v>
      </c>
      <c r="N43" s="110">
        <f t="shared" si="4"/>
        <v>20600</v>
      </c>
      <c r="O43" s="110">
        <f>N43*12</f>
        <v>247200</v>
      </c>
      <c r="P43" s="669" t="s">
        <v>659</v>
      </c>
    </row>
    <row r="44" spans="1:16" ht="30" customHeight="1" x14ac:dyDescent="0.25">
      <c r="A44" s="24">
        <v>112799</v>
      </c>
      <c r="B44" s="24"/>
      <c r="C44" s="24"/>
      <c r="D44" s="24" t="s">
        <v>631</v>
      </c>
      <c r="E44" s="68" t="s">
        <v>633</v>
      </c>
      <c r="F44" s="25">
        <v>43186</v>
      </c>
      <c r="G44" s="25">
        <v>43551</v>
      </c>
      <c r="H44" s="24" t="s">
        <v>32</v>
      </c>
      <c r="I44" s="688">
        <v>72300</v>
      </c>
      <c r="J44" s="3">
        <v>43217</v>
      </c>
      <c r="K44" s="619">
        <v>5</v>
      </c>
      <c r="L44" s="2">
        <v>63900</v>
      </c>
      <c r="M44" s="501">
        <f t="shared" si="3"/>
        <v>8400</v>
      </c>
      <c r="N44" s="110">
        <f t="shared" si="4"/>
        <v>12780</v>
      </c>
      <c r="O44" s="110">
        <f>N44*12</f>
        <v>153360</v>
      </c>
    </row>
    <row r="45" spans="1:16" ht="30" customHeight="1" x14ac:dyDescent="0.25">
      <c r="A45" s="24">
        <v>124764</v>
      </c>
      <c r="B45" s="24"/>
      <c r="C45" s="24"/>
      <c r="D45" s="24" t="s">
        <v>634</v>
      </c>
      <c r="E45" s="68" t="s">
        <v>635</v>
      </c>
      <c r="F45" s="25">
        <v>43188</v>
      </c>
      <c r="G45" s="25">
        <v>43552</v>
      </c>
      <c r="H45" s="24" t="s">
        <v>32</v>
      </c>
      <c r="I45" s="688">
        <v>50000</v>
      </c>
      <c r="J45" s="3">
        <v>43219</v>
      </c>
      <c r="K45" s="619">
        <v>5</v>
      </c>
      <c r="L45" s="2">
        <v>8000</v>
      </c>
      <c r="M45" s="501">
        <f t="shared" si="3"/>
        <v>42000</v>
      </c>
      <c r="N45" s="110">
        <f t="shared" si="4"/>
        <v>1600</v>
      </c>
      <c r="O45" s="642">
        <f>N45*12</f>
        <v>19200</v>
      </c>
    </row>
    <row r="46" spans="1:16" ht="30" customHeight="1" x14ac:dyDescent="0.25">
      <c r="A46" s="24">
        <v>124338</v>
      </c>
      <c r="B46" s="24"/>
      <c r="C46" s="24"/>
      <c r="D46" s="24" t="s">
        <v>582</v>
      </c>
      <c r="E46" s="68" t="s">
        <v>636</v>
      </c>
      <c r="F46" s="25">
        <v>43188</v>
      </c>
      <c r="G46" s="25">
        <v>43552</v>
      </c>
      <c r="H46" s="24" t="s">
        <v>32</v>
      </c>
      <c r="I46" s="688">
        <v>59700</v>
      </c>
      <c r="J46" s="3">
        <v>43219</v>
      </c>
      <c r="K46" s="619">
        <v>4</v>
      </c>
      <c r="L46" s="2">
        <v>24000</v>
      </c>
      <c r="M46" s="501">
        <f t="shared" si="3"/>
        <v>35700</v>
      </c>
      <c r="N46" s="110">
        <f t="shared" si="4"/>
        <v>6000</v>
      </c>
      <c r="O46" s="110">
        <f>N46*12</f>
        <v>72000</v>
      </c>
    </row>
    <row r="47" spans="1:16" ht="30" customHeight="1" x14ac:dyDescent="0.25">
      <c r="A47" s="31">
        <v>116554</v>
      </c>
      <c r="B47" s="31"/>
      <c r="C47" s="31"/>
      <c r="D47" s="66" t="s">
        <v>433</v>
      </c>
      <c r="E47" s="66" t="s">
        <v>434</v>
      </c>
      <c r="F47" s="32">
        <v>43200</v>
      </c>
      <c r="G47" s="32">
        <v>43465</v>
      </c>
      <c r="H47" s="31" t="s">
        <v>639</v>
      </c>
      <c r="I47" s="691">
        <v>50000</v>
      </c>
      <c r="J47" s="3">
        <v>43230</v>
      </c>
      <c r="K47" s="619">
        <v>4</v>
      </c>
      <c r="L47" s="2">
        <v>8000</v>
      </c>
      <c r="M47" s="501">
        <f t="shared" si="3"/>
        <v>42000</v>
      </c>
      <c r="N47" s="110">
        <f t="shared" si="4"/>
        <v>2000</v>
      </c>
      <c r="O47" s="110">
        <f t="shared" ref="O47:O54" si="5">N47*12</f>
        <v>24000</v>
      </c>
    </row>
    <row r="48" spans="1:16" ht="30" customHeight="1" x14ac:dyDescent="0.25">
      <c r="A48" s="31">
        <v>109792</v>
      </c>
      <c r="B48" s="31"/>
      <c r="C48" s="31"/>
      <c r="D48" s="31" t="s">
        <v>637</v>
      </c>
      <c r="E48" s="66" t="s">
        <v>638</v>
      </c>
      <c r="F48" s="32">
        <v>43202</v>
      </c>
      <c r="G48" s="32">
        <v>43465</v>
      </c>
      <c r="H48" s="31" t="s">
        <v>639</v>
      </c>
      <c r="I48" s="691">
        <v>198000</v>
      </c>
      <c r="J48" s="3">
        <v>43232</v>
      </c>
      <c r="K48" s="619">
        <v>3</v>
      </c>
      <c r="L48" s="2">
        <v>198000</v>
      </c>
      <c r="M48" s="501">
        <f t="shared" si="3"/>
        <v>0</v>
      </c>
      <c r="N48" s="110">
        <f t="shared" si="4"/>
        <v>66000</v>
      </c>
      <c r="O48" s="110">
        <f t="shared" si="5"/>
        <v>792000</v>
      </c>
      <c r="P48" s="669" t="s">
        <v>674</v>
      </c>
    </row>
    <row r="49" spans="1:16" ht="30" customHeight="1" x14ac:dyDescent="0.25">
      <c r="A49" s="24">
        <v>100406</v>
      </c>
      <c r="B49" s="24"/>
      <c r="C49" s="24"/>
      <c r="D49" s="24" t="s">
        <v>577</v>
      </c>
      <c r="E49" s="24" t="s">
        <v>640</v>
      </c>
      <c r="F49" s="25">
        <v>43215</v>
      </c>
      <c r="G49" s="25">
        <v>43580</v>
      </c>
      <c r="H49" s="24" t="s">
        <v>32</v>
      </c>
      <c r="I49" s="688">
        <v>148000</v>
      </c>
      <c r="J49" s="3">
        <v>43245</v>
      </c>
      <c r="K49" s="619">
        <v>3</v>
      </c>
      <c r="L49" s="2">
        <v>75000</v>
      </c>
      <c r="M49" s="501">
        <f t="shared" si="3"/>
        <v>73000</v>
      </c>
      <c r="N49" s="110">
        <f t="shared" si="4"/>
        <v>25000</v>
      </c>
      <c r="O49" s="110">
        <f t="shared" si="5"/>
        <v>300000</v>
      </c>
    </row>
    <row r="50" spans="1:16" ht="30" customHeight="1" x14ac:dyDescent="0.25">
      <c r="A50" s="24">
        <v>129272</v>
      </c>
      <c r="B50" s="95"/>
      <c r="C50" s="95"/>
      <c r="D50" s="68" t="s">
        <v>641</v>
      </c>
      <c r="E50" s="68" t="s">
        <v>182</v>
      </c>
      <c r="F50" s="25">
        <v>43225</v>
      </c>
      <c r="G50" s="25">
        <v>43590</v>
      </c>
      <c r="H50" s="24" t="s">
        <v>32</v>
      </c>
      <c r="I50" s="688">
        <v>24000</v>
      </c>
      <c r="J50" s="3">
        <v>43256</v>
      </c>
      <c r="K50" s="619">
        <v>3</v>
      </c>
      <c r="L50" s="2">
        <v>3200</v>
      </c>
      <c r="M50" s="501">
        <f t="shared" si="3"/>
        <v>20800</v>
      </c>
      <c r="N50" s="110">
        <f t="shared" si="4"/>
        <v>1066.6666666666667</v>
      </c>
      <c r="O50" s="110">
        <f t="shared" si="5"/>
        <v>12800</v>
      </c>
    </row>
    <row r="51" spans="1:16" ht="30" customHeight="1" x14ac:dyDescent="0.25">
      <c r="A51" s="24">
        <v>126114</v>
      </c>
      <c r="B51" s="95"/>
      <c r="C51" s="95"/>
      <c r="D51" s="24" t="s">
        <v>630</v>
      </c>
      <c r="E51" s="24" t="s">
        <v>646</v>
      </c>
      <c r="F51" s="25">
        <v>43238</v>
      </c>
      <c r="G51" s="25">
        <v>43603</v>
      </c>
      <c r="H51" s="24" t="s">
        <v>32</v>
      </c>
      <c r="I51" s="688">
        <v>129000</v>
      </c>
      <c r="J51" s="3">
        <v>43269</v>
      </c>
      <c r="K51" s="619">
        <v>2</v>
      </c>
      <c r="L51" s="2">
        <v>88000</v>
      </c>
      <c r="M51" s="501">
        <f t="shared" si="3"/>
        <v>41000</v>
      </c>
      <c r="N51" s="110">
        <f t="shared" si="4"/>
        <v>44000</v>
      </c>
      <c r="O51" s="110">
        <f t="shared" si="5"/>
        <v>528000</v>
      </c>
      <c r="P51" s="705" t="s">
        <v>665</v>
      </c>
    </row>
    <row r="52" spans="1:16" ht="30" customHeight="1" x14ac:dyDescent="0.25">
      <c r="A52" s="24">
        <v>109726</v>
      </c>
      <c r="B52" s="95"/>
      <c r="C52" s="95"/>
      <c r="D52" s="24" t="s">
        <v>40</v>
      </c>
      <c r="E52" s="68" t="s">
        <v>182</v>
      </c>
      <c r="F52" s="25">
        <v>43235</v>
      </c>
      <c r="G52" s="25">
        <v>43600</v>
      </c>
      <c r="H52" s="24" t="s">
        <v>32</v>
      </c>
      <c r="I52" s="688">
        <v>45000</v>
      </c>
      <c r="J52" s="3">
        <v>43266</v>
      </c>
      <c r="K52" s="619">
        <v>2</v>
      </c>
      <c r="L52" s="2">
        <v>6700</v>
      </c>
      <c r="M52" s="501">
        <f t="shared" si="3"/>
        <v>38300</v>
      </c>
      <c r="N52" s="110">
        <f t="shared" si="4"/>
        <v>3350</v>
      </c>
      <c r="O52" s="110">
        <f t="shared" si="5"/>
        <v>40200</v>
      </c>
    </row>
    <row r="53" spans="1:16" ht="30" customHeight="1" x14ac:dyDescent="0.25">
      <c r="A53" s="24">
        <v>129358</v>
      </c>
      <c r="B53" s="95"/>
      <c r="C53" s="95"/>
      <c r="D53" s="68" t="s">
        <v>185</v>
      </c>
      <c r="E53" s="95" t="s">
        <v>111</v>
      </c>
      <c r="F53" s="25">
        <v>43300</v>
      </c>
      <c r="G53" s="25">
        <v>43665</v>
      </c>
      <c r="H53" s="24" t="s">
        <v>32</v>
      </c>
      <c r="I53" s="688">
        <v>169200</v>
      </c>
      <c r="J53" s="3">
        <v>43331</v>
      </c>
      <c r="K53" s="619">
        <v>1</v>
      </c>
      <c r="L53" s="2"/>
      <c r="M53" s="623">
        <f>I53-L53</f>
        <v>169200</v>
      </c>
      <c r="N53" s="1">
        <f t="shared" si="4"/>
        <v>0</v>
      </c>
      <c r="O53" s="1">
        <f t="shared" si="5"/>
        <v>0</v>
      </c>
    </row>
    <row r="54" spans="1:16" ht="30" customHeight="1" x14ac:dyDescent="0.25">
      <c r="A54" s="24">
        <v>105924</v>
      </c>
      <c r="B54" s="24"/>
      <c r="C54" s="24"/>
      <c r="D54" s="24" t="s">
        <v>333</v>
      </c>
      <c r="E54" s="68" t="s">
        <v>579</v>
      </c>
      <c r="F54" s="25">
        <v>43314</v>
      </c>
      <c r="G54" s="25">
        <v>43679</v>
      </c>
      <c r="H54" s="24" t="s">
        <v>32</v>
      </c>
      <c r="I54" s="688">
        <v>137500</v>
      </c>
      <c r="J54" s="3">
        <v>43345</v>
      </c>
      <c r="K54" s="619">
        <v>1</v>
      </c>
      <c r="L54" s="9"/>
      <c r="M54" s="628">
        <f>I54-L54</f>
        <v>137500</v>
      </c>
      <c r="N54" s="1">
        <f t="shared" si="4"/>
        <v>0</v>
      </c>
      <c r="O54" s="1">
        <f t="shared" si="5"/>
        <v>0</v>
      </c>
    </row>
    <row r="55" spans="1:16" ht="30" customHeight="1" x14ac:dyDescent="0.25">
      <c r="A55" s="38"/>
      <c r="B55" s="38"/>
      <c r="C55" s="38"/>
      <c r="D55" s="40"/>
      <c r="E55" s="40"/>
      <c r="F55" s="39"/>
      <c r="G55" s="39"/>
      <c r="H55" s="40"/>
      <c r="I55" s="44"/>
      <c r="J55" s="39"/>
      <c r="K55" s="631"/>
      <c r="L55" s="40"/>
      <c r="M55" s="632"/>
      <c r="N55" s="38"/>
      <c r="O55" s="38"/>
    </row>
    <row r="56" spans="1:16" ht="30" customHeight="1" x14ac:dyDescent="0.25">
      <c r="A56" s="38"/>
      <c r="B56" s="38"/>
      <c r="C56" s="38"/>
      <c r="D56" s="40"/>
      <c r="E56" s="38"/>
      <c r="F56" s="40"/>
      <c r="G56" s="40"/>
      <c r="H56" s="40"/>
      <c r="I56" s="44"/>
      <c r="J56" s="40"/>
      <c r="K56" s="631"/>
      <c r="L56" s="40"/>
      <c r="M56" s="632"/>
      <c r="N56" s="38"/>
      <c r="O56" s="38"/>
    </row>
    <row r="57" spans="1:16" ht="30" customHeight="1" x14ac:dyDescent="0.25">
      <c r="A57" s="38"/>
      <c r="B57" s="38"/>
      <c r="C57" s="38"/>
      <c r="D57" s="40"/>
      <c r="E57" s="38"/>
      <c r="F57" s="40"/>
      <c r="G57" s="40"/>
      <c r="H57" s="40"/>
      <c r="I57" s="44"/>
      <c r="J57" s="40"/>
      <c r="K57" s="631"/>
      <c r="L57" s="40"/>
      <c r="M57" s="632"/>
      <c r="N57" s="38"/>
      <c r="O57" s="38"/>
    </row>
    <row r="63" spans="1:16" ht="14.25" customHeight="1" x14ac:dyDescent="0.25"/>
  </sheetData>
  <mergeCells count="12">
    <mergeCell ref="O7:O8"/>
    <mergeCell ref="A2:B2"/>
    <mergeCell ref="A4:B4"/>
    <mergeCell ref="A5:C5"/>
    <mergeCell ref="A7:A8"/>
    <mergeCell ref="B7:B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7"/>
  <dimension ref="A1:V63"/>
  <sheetViews>
    <sheetView workbookViewId="0">
      <pane ySplit="8" topLeftCell="A21" activePane="bottomLeft" state="frozen"/>
      <selection activeCell="H5" sqref="H5"/>
      <selection pane="bottomLeft" activeCell="A27" sqref="A27:XFD27"/>
    </sheetView>
  </sheetViews>
  <sheetFormatPr defaultColWidth="9.140625" defaultRowHeight="15" x14ac:dyDescent="0.25"/>
  <cols>
    <col min="1" max="1" width="10.28515625" style="719" customWidth="1"/>
    <col min="2" max="2" width="9.42578125" style="719" customWidth="1"/>
    <col min="3" max="3" width="10.28515625" style="719" customWidth="1"/>
    <col min="4" max="4" width="22.28515625" style="363" customWidth="1"/>
    <col min="5" max="5" width="15" style="719" customWidth="1"/>
    <col min="6" max="6" width="10.5703125" style="363" customWidth="1"/>
    <col min="7" max="7" width="10.7109375" style="363" customWidth="1"/>
    <col min="8" max="8" width="12.7109375" style="363" customWidth="1"/>
    <col min="9" max="9" width="17.5703125" style="686" customWidth="1"/>
    <col min="10" max="10" width="10.140625" style="363" customWidth="1"/>
    <col min="11" max="11" width="10.28515625" style="624" customWidth="1"/>
    <col min="12" max="12" width="11.28515625" style="363" customWidth="1"/>
    <col min="13" max="13" width="12.5703125" style="627" customWidth="1"/>
    <col min="14" max="15" width="11.85546875" style="719" customWidth="1"/>
    <col min="16" max="16" width="36" style="719" customWidth="1"/>
    <col min="17" max="17" width="13.42578125" style="719" customWidth="1"/>
    <col min="18" max="16384" width="9.140625" style="719"/>
  </cols>
  <sheetData>
    <row r="1" spans="1:22" ht="20.100000000000001" customHeight="1" x14ac:dyDescent="0.25">
      <c r="A1" s="719" t="s">
        <v>549</v>
      </c>
    </row>
    <row r="2" spans="1:22" ht="20.100000000000001" customHeight="1" x14ac:dyDescent="0.25">
      <c r="A2" s="891" t="s">
        <v>199</v>
      </c>
      <c r="B2" s="891"/>
      <c r="C2" s="718"/>
    </row>
    <row r="3" spans="1:22" ht="20.100000000000001" customHeight="1" x14ac:dyDescent="0.25">
      <c r="A3" s="706" t="s">
        <v>667</v>
      </c>
      <c r="B3" s="706"/>
      <c r="C3" s="707"/>
    </row>
    <row r="4" spans="1:22" ht="20.100000000000001" customHeight="1" x14ac:dyDescent="0.25">
      <c r="A4" s="892" t="s">
        <v>668</v>
      </c>
      <c r="B4" s="892"/>
      <c r="C4" s="708"/>
    </row>
    <row r="5" spans="1:22" ht="20.100000000000001" customHeight="1" x14ac:dyDescent="0.25">
      <c r="A5" s="893" t="s">
        <v>661</v>
      </c>
      <c r="B5" s="893"/>
      <c r="C5" s="893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685</v>
      </c>
      <c r="O7" s="866" t="s">
        <v>654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670</v>
      </c>
      <c r="L8" s="65" t="s">
        <v>122</v>
      </c>
      <c r="M8" s="879"/>
      <c r="N8" s="879"/>
      <c r="O8" s="867"/>
      <c r="V8" s="719" t="s">
        <v>505</v>
      </c>
    </row>
    <row r="9" spans="1:22" ht="30" customHeight="1" x14ac:dyDescent="0.25">
      <c r="A9" s="234" t="s">
        <v>371</v>
      </c>
      <c r="B9" s="32"/>
      <c r="C9" s="32"/>
      <c r="D9" s="66" t="s">
        <v>8</v>
      </c>
      <c r="E9" s="70" t="s">
        <v>102</v>
      </c>
      <c r="F9" s="32">
        <v>41870</v>
      </c>
      <c r="G9" s="32">
        <v>43331</v>
      </c>
      <c r="H9" s="31" t="s">
        <v>4</v>
      </c>
      <c r="I9" s="691">
        <v>248500</v>
      </c>
      <c r="J9" s="3">
        <v>41901</v>
      </c>
      <c r="K9" s="625" t="s">
        <v>84</v>
      </c>
      <c r="L9" s="696">
        <v>338000</v>
      </c>
      <c r="M9" s="111">
        <f t="shared" ref="M9:M31" si="0">I9-L9</f>
        <v>-89500</v>
      </c>
      <c r="N9" s="110">
        <f t="shared" ref="N9:N31" si="1">L9/K9</f>
        <v>8243.9024390243903</v>
      </c>
      <c r="O9" s="110">
        <f>N9*48</f>
        <v>395707.31707317074</v>
      </c>
      <c r="P9" s="719" t="s">
        <v>547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688" t="s">
        <v>547</v>
      </c>
      <c r="J10" s="3">
        <v>42044</v>
      </c>
      <c r="K10" s="625" t="s">
        <v>398</v>
      </c>
      <c r="L10" s="695">
        <v>30800</v>
      </c>
      <c r="M10" s="501"/>
      <c r="N10" s="110">
        <f t="shared" si="1"/>
        <v>733.33333333333337</v>
      </c>
      <c r="O10" s="110">
        <f>N10*48</f>
        <v>35200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688">
        <v>30000</v>
      </c>
      <c r="J11" s="3">
        <v>42044</v>
      </c>
      <c r="K11" s="625" t="s">
        <v>398</v>
      </c>
      <c r="L11" s="695">
        <v>18600</v>
      </c>
      <c r="M11" s="501">
        <f t="shared" si="0"/>
        <v>11400</v>
      </c>
      <c r="N11" s="110">
        <f t="shared" si="1"/>
        <v>442.85714285714283</v>
      </c>
      <c r="O11" s="110">
        <f>N11*48</f>
        <v>21257.142857142855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689" t="s">
        <v>547</v>
      </c>
      <c r="J12" s="3">
        <v>42044</v>
      </c>
      <c r="K12" s="625" t="s">
        <v>398</v>
      </c>
      <c r="L12" s="695">
        <v>25000</v>
      </c>
      <c r="M12" s="501"/>
      <c r="N12" s="110">
        <f t="shared" si="1"/>
        <v>595.23809523809518</v>
      </c>
      <c r="O12" s="110">
        <f>N12*48</f>
        <v>28571.428571428569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688">
        <v>10708492</v>
      </c>
      <c r="J13" s="25">
        <v>42086</v>
      </c>
      <c r="K13" s="626" t="s">
        <v>399</v>
      </c>
      <c r="L13" s="697"/>
      <c r="M13" s="622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688">
        <v>419996</v>
      </c>
      <c r="J14" s="3">
        <v>42168</v>
      </c>
      <c r="K14" s="625" t="s">
        <v>401</v>
      </c>
      <c r="L14" s="695">
        <v>424200</v>
      </c>
      <c r="M14" s="111">
        <f t="shared" si="0"/>
        <v>-4204</v>
      </c>
      <c r="N14" s="110">
        <f t="shared" si="1"/>
        <v>11163.157894736842</v>
      </c>
      <c r="O14" s="110">
        <f t="shared" ref="O14:O23" si="2">N14*48</f>
        <v>535831.57894736843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688">
        <v>19800</v>
      </c>
      <c r="J15" s="3">
        <v>42181</v>
      </c>
      <c r="K15" s="625" t="s">
        <v>519</v>
      </c>
      <c r="L15" s="695">
        <v>18300</v>
      </c>
      <c r="M15" s="501">
        <f t="shared" si="0"/>
        <v>1500</v>
      </c>
      <c r="N15" s="110">
        <f t="shared" si="1"/>
        <v>508.33333333333331</v>
      </c>
      <c r="O15" s="110">
        <f t="shared" si="2"/>
        <v>24400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688">
        <v>282000</v>
      </c>
      <c r="J16" s="3">
        <v>42289</v>
      </c>
      <c r="K16" s="625" t="s">
        <v>402</v>
      </c>
      <c r="L16" s="695">
        <v>206000</v>
      </c>
      <c r="M16" s="501">
        <f t="shared" si="0"/>
        <v>76000</v>
      </c>
      <c r="N16" s="110">
        <f t="shared" si="1"/>
        <v>6058.8235294117649</v>
      </c>
      <c r="O16" s="110">
        <f t="shared" si="2"/>
        <v>290823.5294117647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688">
        <v>53600</v>
      </c>
      <c r="J17" s="3">
        <v>42289</v>
      </c>
      <c r="K17" s="625" t="s">
        <v>402</v>
      </c>
      <c r="L17" s="695">
        <v>50500</v>
      </c>
      <c r="M17" s="501">
        <f t="shared" si="0"/>
        <v>3100</v>
      </c>
      <c r="N17" s="110">
        <f t="shared" si="1"/>
        <v>1485.2941176470588</v>
      </c>
      <c r="O17" s="110">
        <f t="shared" si="2"/>
        <v>71294.117647058825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688">
        <v>1599996</v>
      </c>
      <c r="J18" s="3">
        <v>42289</v>
      </c>
      <c r="K18" s="625" t="s">
        <v>402</v>
      </c>
      <c r="L18" s="695">
        <v>1490600</v>
      </c>
      <c r="M18" s="501">
        <f t="shared" si="0"/>
        <v>109396</v>
      </c>
      <c r="N18" s="110">
        <f t="shared" si="1"/>
        <v>43841.176470588238</v>
      </c>
      <c r="O18" s="110">
        <f t="shared" si="2"/>
        <v>2104376.4705882352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688">
        <v>868400</v>
      </c>
      <c r="J19" s="74">
        <v>42289</v>
      </c>
      <c r="K19" s="625" t="s">
        <v>402</v>
      </c>
      <c r="L19" s="695">
        <v>665700</v>
      </c>
      <c r="M19" s="501">
        <f t="shared" si="0"/>
        <v>202700</v>
      </c>
      <c r="N19" s="110">
        <f t="shared" si="1"/>
        <v>19579.411764705881</v>
      </c>
      <c r="O19" s="110">
        <f t="shared" si="2"/>
        <v>939811.76470588229</v>
      </c>
    </row>
    <row r="20" spans="1:22" ht="30" customHeight="1" x14ac:dyDescent="0.25">
      <c r="A20" s="24">
        <v>108132</v>
      </c>
      <c r="B20" s="95"/>
      <c r="C20" s="95"/>
      <c r="D20" s="24" t="s">
        <v>425</v>
      </c>
      <c r="E20" s="95" t="s">
        <v>97</v>
      </c>
      <c r="F20" s="25">
        <v>42817</v>
      </c>
      <c r="G20" s="25">
        <v>43547</v>
      </c>
      <c r="H20" s="24" t="s">
        <v>36</v>
      </c>
      <c r="I20" s="690">
        <v>19900</v>
      </c>
      <c r="J20" s="3">
        <v>42848</v>
      </c>
      <c r="K20" s="619">
        <v>15</v>
      </c>
      <c r="L20" s="696">
        <v>19000</v>
      </c>
      <c r="M20" s="501">
        <f t="shared" si="0"/>
        <v>900</v>
      </c>
      <c r="N20" s="110">
        <f t="shared" si="1"/>
        <v>1266.6666666666667</v>
      </c>
      <c r="O20" s="110">
        <f>N20*24</f>
        <v>30400</v>
      </c>
    </row>
    <row r="21" spans="1:22" ht="30" customHeight="1" x14ac:dyDescent="0.25">
      <c r="A21" s="709" t="s">
        <v>383</v>
      </c>
      <c r="B21" s="710"/>
      <c r="C21" s="710"/>
      <c r="D21" s="711" t="s">
        <v>185</v>
      </c>
      <c r="E21" s="712" t="s">
        <v>111</v>
      </c>
      <c r="F21" s="710">
        <v>42389</v>
      </c>
      <c r="G21" s="710">
        <v>43850</v>
      </c>
      <c r="H21" s="713" t="s">
        <v>4</v>
      </c>
      <c r="I21" s="714">
        <v>358800</v>
      </c>
      <c r="J21" s="3">
        <v>42420</v>
      </c>
      <c r="K21" s="625" t="s">
        <v>67</v>
      </c>
      <c r="L21" s="696">
        <v>429000</v>
      </c>
      <c r="M21" s="111">
        <f t="shared" si="0"/>
        <v>-70200</v>
      </c>
      <c r="N21" s="110">
        <f t="shared" si="1"/>
        <v>14300</v>
      </c>
      <c r="O21" s="110">
        <f t="shared" si="2"/>
        <v>686400</v>
      </c>
    </row>
    <row r="22" spans="1:22" ht="30" customHeight="1" x14ac:dyDescent="0.25">
      <c r="A22" s="709" t="s">
        <v>384</v>
      </c>
      <c r="B22" s="713"/>
      <c r="C22" s="713"/>
      <c r="D22" s="711" t="s">
        <v>38</v>
      </c>
      <c r="E22" s="712" t="s">
        <v>112</v>
      </c>
      <c r="F22" s="710">
        <v>42440</v>
      </c>
      <c r="G22" s="710">
        <v>43901</v>
      </c>
      <c r="H22" s="713" t="s">
        <v>4</v>
      </c>
      <c r="I22" s="714">
        <v>67354.070000000007</v>
      </c>
      <c r="J22" s="74">
        <v>42471</v>
      </c>
      <c r="K22" s="625" t="s">
        <v>82</v>
      </c>
      <c r="L22" s="696">
        <v>64000</v>
      </c>
      <c r="M22" s="501">
        <f t="shared" si="0"/>
        <v>3354.070000000007</v>
      </c>
      <c r="N22" s="110">
        <f t="shared" si="1"/>
        <v>2560</v>
      </c>
      <c r="O22" s="110">
        <f t="shared" si="2"/>
        <v>122880</v>
      </c>
    </row>
    <row r="23" spans="1:22" ht="30" customHeight="1" x14ac:dyDescent="0.25">
      <c r="A23" s="709" t="s">
        <v>385</v>
      </c>
      <c r="B23" s="713"/>
      <c r="C23" s="713"/>
      <c r="D23" s="711" t="s">
        <v>186</v>
      </c>
      <c r="E23" s="712" t="s">
        <v>112</v>
      </c>
      <c r="F23" s="710">
        <v>42440</v>
      </c>
      <c r="G23" s="710">
        <v>43901</v>
      </c>
      <c r="H23" s="713" t="s">
        <v>4</v>
      </c>
      <c r="I23" s="714">
        <v>67114</v>
      </c>
      <c r="J23" s="3">
        <v>42471</v>
      </c>
      <c r="K23" s="625" t="s">
        <v>499</v>
      </c>
      <c r="L23" s="695">
        <v>41000</v>
      </c>
      <c r="M23" s="501">
        <f t="shared" si="0"/>
        <v>26114</v>
      </c>
      <c r="N23" s="110">
        <f t="shared" si="1"/>
        <v>1518.5185185185185</v>
      </c>
      <c r="O23" s="110">
        <f t="shared" si="2"/>
        <v>72888.888888888891</v>
      </c>
      <c r="P23" s="444"/>
      <c r="Q23" s="444"/>
      <c r="R23" s="444"/>
      <c r="S23" s="444"/>
    </row>
    <row r="24" spans="1:22" ht="30" customHeight="1" x14ac:dyDescent="0.25">
      <c r="A24" s="709"/>
      <c r="B24" s="713"/>
      <c r="C24" s="713"/>
      <c r="D24" s="711" t="s">
        <v>39</v>
      </c>
      <c r="E24" s="712" t="s">
        <v>112</v>
      </c>
      <c r="F24" s="710">
        <v>42440</v>
      </c>
      <c r="G24" s="710">
        <v>43901</v>
      </c>
      <c r="H24" s="713" t="s">
        <v>4</v>
      </c>
      <c r="I24" s="714">
        <v>67352</v>
      </c>
      <c r="J24" s="710">
        <v>42471</v>
      </c>
      <c r="K24" s="709" t="s">
        <v>499</v>
      </c>
      <c r="L24" s="715"/>
      <c r="M24" s="716"/>
      <c r="N24" s="717"/>
      <c r="O24" s="717"/>
      <c r="P24" s="444"/>
      <c r="Q24" s="444"/>
      <c r="R24" s="444"/>
      <c r="S24" s="444"/>
    </row>
    <row r="25" spans="1:22" ht="30" customHeight="1" x14ac:dyDescent="0.25">
      <c r="A25" s="709" t="s">
        <v>386</v>
      </c>
      <c r="B25" s="713"/>
      <c r="C25" s="713"/>
      <c r="D25" s="711" t="s">
        <v>37</v>
      </c>
      <c r="E25" s="712" t="s">
        <v>112</v>
      </c>
      <c r="F25" s="710">
        <v>42440</v>
      </c>
      <c r="G25" s="710">
        <v>43901</v>
      </c>
      <c r="H25" s="713" t="s">
        <v>4</v>
      </c>
      <c r="I25" s="714">
        <v>115272.71</v>
      </c>
      <c r="J25" s="3">
        <v>42471</v>
      </c>
      <c r="K25" s="625" t="s">
        <v>499</v>
      </c>
      <c r="L25" s="695">
        <v>35000</v>
      </c>
      <c r="M25" s="501">
        <f t="shared" si="0"/>
        <v>80272.710000000006</v>
      </c>
      <c r="N25" s="110">
        <f t="shared" si="1"/>
        <v>1296.2962962962963</v>
      </c>
      <c r="O25" s="110">
        <f>N25*48</f>
        <v>62222.222222222219</v>
      </c>
      <c r="P25" s="444"/>
      <c r="Q25" s="444"/>
      <c r="R25" s="444"/>
      <c r="S25" s="444"/>
    </row>
    <row r="26" spans="1:22" ht="30" customHeight="1" x14ac:dyDescent="0.25">
      <c r="A26" s="709" t="s">
        <v>387</v>
      </c>
      <c r="B26" s="713"/>
      <c r="C26" s="713"/>
      <c r="D26" s="711" t="s">
        <v>40</v>
      </c>
      <c r="E26" s="712" t="s">
        <v>112</v>
      </c>
      <c r="F26" s="710">
        <v>42440</v>
      </c>
      <c r="G26" s="710">
        <v>43901</v>
      </c>
      <c r="H26" s="713" t="s">
        <v>4</v>
      </c>
      <c r="I26" s="714">
        <v>67140</v>
      </c>
      <c r="J26" s="3">
        <v>42471</v>
      </c>
      <c r="K26" s="625" t="s">
        <v>499</v>
      </c>
      <c r="L26" s="695">
        <v>21500</v>
      </c>
      <c r="M26" s="501">
        <f t="shared" si="0"/>
        <v>45640</v>
      </c>
      <c r="N26" s="110">
        <f t="shared" si="1"/>
        <v>796.2962962962963</v>
      </c>
      <c r="O26" s="110">
        <f>N26*48</f>
        <v>38222.222222222219</v>
      </c>
      <c r="P26" s="444"/>
      <c r="Q26" s="444"/>
      <c r="R26" s="444"/>
      <c r="S26" s="444"/>
      <c r="T26" s="76"/>
      <c r="U26" s="77"/>
      <c r="V26" s="77"/>
    </row>
    <row r="27" spans="1:22" ht="30" customHeight="1" x14ac:dyDescent="0.25">
      <c r="A27" s="709" t="s">
        <v>388</v>
      </c>
      <c r="B27" s="710"/>
      <c r="C27" s="710"/>
      <c r="D27" s="711" t="s">
        <v>24</v>
      </c>
      <c r="E27" s="712" t="s">
        <v>177</v>
      </c>
      <c r="F27" s="710">
        <v>42545</v>
      </c>
      <c r="G27" s="710">
        <v>44006</v>
      </c>
      <c r="H27" s="713" t="s">
        <v>4</v>
      </c>
      <c r="I27" s="714">
        <v>30000000</v>
      </c>
      <c r="J27" s="3">
        <v>42575</v>
      </c>
      <c r="K27" s="625" t="s">
        <v>406</v>
      </c>
      <c r="L27" s="698">
        <v>11600000</v>
      </c>
      <c r="M27" s="501">
        <f t="shared" si="0"/>
        <v>18400000</v>
      </c>
      <c r="N27" s="110">
        <f t="shared" si="1"/>
        <v>483333.33333333331</v>
      </c>
      <c r="O27" s="110">
        <f>N27*48</f>
        <v>23200000</v>
      </c>
      <c r="P27" s="669" t="s">
        <v>738</v>
      </c>
      <c r="Q27" s="444"/>
      <c r="R27" s="444"/>
      <c r="S27" s="444"/>
    </row>
    <row r="28" spans="1:22" ht="30" customHeight="1" x14ac:dyDescent="0.25">
      <c r="A28" s="709" t="s">
        <v>384</v>
      </c>
      <c r="B28" s="710"/>
      <c r="C28" s="710"/>
      <c r="D28" s="711" t="s">
        <v>30</v>
      </c>
      <c r="E28" s="712" t="s">
        <v>181</v>
      </c>
      <c r="F28" s="710">
        <v>42664</v>
      </c>
      <c r="G28" s="710">
        <v>44125</v>
      </c>
      <c r="H28" s="713" t="s">
        <v>4</v>
      </c>
      <c r="I28" s="714">
        <v>91949</v>
      </c>
      <c r="J28" s="74">
        <v>42695</v>
      </c>
      <c r="K28" s="625" t="s">
        <v>407</v>
      </c>
      <c r="L28" s="696">
        <v>54500</v>
      </c>
      <c r="M28" s="501">
        <f t="shared" si="0"/>
        <v>37449</v>
      </c>
      <c r="N28" s="110">
        <f t="shared" si="1"/>
        <v>2477.2727272727275</v>
      </c>
      <c r="O28" s="110">
        <f>N28*48</f>
        <v>118909.09090909091</v>
      </c>
      <c r="P28" s="444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688" t="s">
        <v>61</v>
      </c>
      <c r="J29" s="25">
        <v>41913</v>
      </c>
      <c r="K29" s="237" t="s">
        <v>83</v>
      </c>
      <c r="L29" s="688"/>
      <c r="M29" s="622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687">
        <v>157000</v>
      </c>
      <c r="J30" s="78">
        <v>42826</v>
      </c>
      <c r="K30" s="71">
        <v>16</v>
      </c>
      <c r="L30" s="687">
        <v>208000</v>
      </c>
      <c r="M30" s="398">
        <f t="shared" si="0"/>
        <v>-51000</v>
      </c>
      <c r="N30" s="398">
        <f t="shared" si="1"/>
        <v>13000</v>
      </c>
      <c r="O30" s="398">
        <f>N30*10</f>
        <v>130000</v>
      </c>
      <c r="P30" s="670" t="s">
        <v>658</v>
      </c>
    </row>
    <row r="31" spans="1:22" ht="30" customHeight="1" x14ac:dyDescent="0.25">
      <c r="A31" s="31">
        <v>100406</v>
      </c>
      <c r="B31" s="384"/>
      <c r="C31" s="384"/>
      <c r="D31" s="31" t="s">
        <v>577</v>
      </c>
      <c r="E31" s="31" t="s">
        <v>578</v>
      </c>
      <c r="F31" s="32">
        <v>42804</v>
      </c>
      <c r="G31" s="32">
        <v>43169</v>
      </c>
      <c r="H31" s="31" t="s">
        <v>32</v>
      </c>
      <c r="I31" s="691">
        <v>99000</v>
      </c>
      <c r="J31" s="32">
        <v>42835</v>
      </c>
      <c r="K31" s="31">
        <v>16</v>
      </c>
      <c r="L31" s="699">
        <v>80000</v>
      </c>
      <c r="M31" s="610">
        <f t="shared" si="0"/>
        <v>19000</v>
      </c>
      <c r="N31" s="610">
        <f t="shared" si="1"/>
        <v>5000</v>
      </c>
      <c r="O31" s="610">
        <f>N31*12</f>
        <v>60000</v>
      </c>
    </row>
    <row r="32" spans="1:22" ht="30" customHeight="1" x14ac:dyDescent="0.25">
      <c r="A32" s="234">
        <v>118099</v>
      </c>
      <c r="B32" s="32"/>
      <c r="C32" s="32"/>
      <c r="D32" s="66" t="s">
        <v>516</v>
      </c>
      <c r="E32" s="66" t="s">
        <v>523</v>
      </c>
      <c r="F32" s="32">
        <v>42865</v>
      </c>
      <c r="G32" s="32">
        <v>43247</v>
      </c>
      <c r="H32" s="31" t="s">
        <v>32</v>
      </c>
      <c r="I32" s="691">
        <v>19592</v>
      </c>
      <c r="J32" s="32">
        <v>42896</v>
      </c>
      <c r="K32" s="31"/>
      <c r="L32" s="699">
        <v>19952</v>
      </c>
      <c r="M32" s="610"/>
      <c r="N32" s="610"/>
      <c r="O32" s="610"/>
    </row>
    <row r="33" spans="1:16" ht="30" customHeight="1" x14ac:dyDescent="0.25">
      <c r="A33" s="31">
        <v>118715</v>
      </c>
      <c r="B33" s="384"/>
      <c r="C33" s="384"/>
      <c r="D33" s="31" t="s">
        <v>188</v>
      </c>
      <c r="E33" s="31" t="s">
        <v>562</v>
      </c>
      <c r="F33" s="32">
        <v>42878</v>
      </c>
      <c r="G33" s="32">
        <v>43243</v>
      </c>
      <c r="H33" s="31" t="s">
        <v>32</v>
      </c>
      <c r="I33" s="691">
        <v>64195</v>
      </c>
      <c r="J33" s="32">
        <v>42909</v>
      </c>
      <c r="K33" s="31">
        <v>13</v>
      </c>
      <c r="L33" s="699">
        <v>48300</v>
      </c>
      <c r="M33" s="610">
        <f>I33-L33</f>
        <v>15895</v>
      </c>
      <c r="N33" s="610">
        <f>L33/K33</f>
        <v>3715.3846153846152</v>
      </c>
      <c r="O33" s="610">
        <f>N33*12</f>
        <v>44584.615384615383</v>
      </c>
    </row>
    <row r="34" spans="1:16" ht="30" x14ac:dyDescent="0.25">
      <c r="A34" s="31">
        <v>105924</v>
      </c>
      <c r="B34" s="384"/>
      <c r="C34" s="384"/>
      <c r="D34" s="66" t="s">
        <v>576</v>
      </c>
      <c r="E34" s="66" t="s">
        <v>579</v>
      </c>
      <c r="F34" s="32">
        <v>42936</v>
      </c>
      <c r="G34" s="32">
        <v>43301</v>
      </c>
      <c r="H34" s="31" t="s">
        <v>32</v>
      </c>
      <c r="I34" s="691">
        <v>40500</v>
      </c>
      <c r="J34" s="32">
        <v>42967</v>
      </c>
      <c r="K34" s="31">
        <v>11</v>
      </c>
      <c r="L34" s="31">
        <v>40500</v>
      </c>
      <c r="M34" s="610">
        <f t="shared" ref="M34:M52" si="3">I34-L34</f>
        <v>0</v>
      </c>
      <c r="N34" s="610">
        <f t="shared" ref="N34:N54" si="4">L34/K34</f>
        <v>3681.818181818182</v>
      </c>
      <c r="O34" s="610">
        <f>N34*12</f>
        <v>44181.818181818184</v>
      </c>
    </row>
    <row r="35" spans="1:16" ht="30" customHeight="1" x14ac:dyDescent="0.25">
      <c r="A35" s="31">
        <v>115483</v>
      </c>
      <c r="B35" s="384"/>
      <c r="C35" s="384"/>
      <c r="D35" s="31" t="s">
        <v>580</v>
      </c>
      <c r="E35" s="66" t="s">
        <v>581</v>
      </c>
      <c r="F35" s="32">
        <v>42930</v>
      </c>
      <c r="G35" s="32">
        <v>43295</v>
      </c>
      <c r="H35" s="31" t="s">
        <v>32</v>
      </c>
      <c r="I35" s="691">
        <v>62000</v>
      </c>
      <c r="J35" s="32">
        <v>42961</v>
      </c>
      <c r="K35" s="31">
        <v>9</v>
      </c>
      <c r="L35" s="31">
        <v>62000</v>
      </c>
      <c r="M35" s="610">
        <f t="shared" si="3"/>
        <v>0</v>
      </c>
      <c r="N35" s="610">
        <f t="shared" si="4"/>
        <v>6888.8888888888887</v>
      </c>
      <c r="O35" s="610">
        <f>N35*12</f>
        <v>82666.666666666657</v>
      </c>
    </row>
    <row r="36" spans="1:16" s="756" customFormat="1" ht="30" customHeight="1" x14ac:dyDescent="0.25">
      <c r="A36" s="760">
        <v>104554</v>
      </c>
      <c r="B36" s="760"/>
      <c r="C36" s="760"/>
      <c r="D36" s="760" t="s">
        <v>24</v>
      </c>
      <c r="E36" s="761" t="s">
        <v>731</v>
      </c>
      <c r="F36" s="762">
        <v>42738</v>
      </c>
      <c r="G36" s="762">
        <v>44199</v>
      </c>
      <c r="H36" s="760" t="s">
        <v>4</v>
      </c>
      <c r="I36" s="763">
        <v>576000</v>
      </c>
      <c r="J36" s="554">
        <v>42769</v>
      </c>
      <c r="K36" s="619">
        <v>19</v>
      </c>
      <c r="L36" s="696">
        <v>128600</v>
      </c>
      <c r="M36" s="501">
        <f t="shared" si="3"/>
        <v>447400</v>
      </c>
      <c r="N36" s="110">
        <f t="shared" si="4"/>
        <v>6768.4210526315792</v>
      </c>
      <c r="O36" s="110">
        <f>N36*48</f>
        <v>324884.21052631579</v>
      </c>
      <c r="P36" s="668" t="s">
        <v>732</v>
      </c>
    </row>
    <row r="37" spans="1:16" ht="30" customHeight="1" x14ac:dyDescent="0.25">
      <c r="A37" s="676">
        <v>124338</v>
      </c>
      <c r="B37" s="677"/>
      <c r="C37" s="677"/>
      <c r="D37" s="678" t="s">
        <v>582</v>
      </c>
      <c r="E37" s="679" t="s">
        <v>583</v>
      </c>
      <c r="F37" s="680">
        <v>42989</v>
      </c>
      <c r="G37" s="680">
        <v>44450</v>
      </c>
      <c r="H37" s="676" t="s">
        <v>4</v>
      </c>
      <c r="I37" s="693">
        <v>48800</v>
      </c>
      <c r="J37" s="3">
        <v>43019</v>
      </c>
      <c r="K37" s="619">
        <v>9</v>
      </c>
      <c r="L37" s="2">
        <v>30000</v>
      </c>
      <c r="M37" s="501">
        <f t="shared" si="3"/>
        <v>18800</v>
      </c>
      <c r="N37" s="110">
        <f t="shared" si="4"/>
        <v>3333.3333333333335</v>
      </c>
      <c r="O37" s="110">
        <f>N37*48</f>
        <v>160000</v>
      </c>
    </row>
    <row r="38" spans="1:16" ht="30" customHeight="1" x14ac:dyDescent="0.25">
      <c r="A38" s="676">
        <v>124338</v>
      </c>
      <c r="B38" s="677"/>
      <c r="C38" s="677"/>
      <c r="D38" s="678" t="s">
        <v>582</v>
      </c>
      <c r="E38" s="679" t="s">
        <v>584</v>
      </c>
      <c r="F38" s="681">
        <v>42998</v>
      </c>
      <c r="G38" s="680">
        <v>44459</v>
      </c>
      <c r="H38" s="676" t="s">
        <v>4</v>
      </c>
      <c r="I38" s="693">
        <v>49300</v>
      </c>
      <c r="J38" s="3">
        <v>43028</v>
      </c>
      <c r="K38" s="619">
        <v>8</v>
      </c>
      <c r="L38" s="2">
        <v>28000</v>
      </c>
      <c r="M38" s="501">
        <f t="shared" si="3"/>
        <v>21300</v>
      </c>
      <c r="N38" s="110">
        <f t="shared" si="4"/>
        <v>3500</v>
      </c>
      <c r="O38" s="110">
        <f>N38*48</f>
        <v>168000</v>
      </c>
    </row>
    <row r="39" spans="1:16" ht="30" customHeight="1" x14ac:dyDescent="0.25">
      <c r="A39" s="676">
        <v>115483</v>
      </c>
      <c r="B39" s="677"/>
      <c r="C39" s="677"/>
      <c r="D39" s="676" t="s">
        <v>580</v>
      </c>
      <c r="E39" s="676" t="s">
        <v>601</v>
      </c>
      <c r="F39" s="680">
        <v>43096</v>
      </c>
      <c r="G39" s="680">
        <v>44557</v>
      </c>
      <c r="H39" s="676" t="s">
        <v>4</v>
      </c>
      <c r="I39" s="693">
        <v>1500000</v>
      </c>
      <c r="J39" s="3">
        <v>43127</v>
      </c>
      <c r="K39" s="619">
        <v>8</v>
      </c>
      <c r="L39" s="2">
        <v>243150</v>
      </c>
      <c r="M39" s="501">
        <f t="shared" si="3"/>
        <v>1256850</v>
      </c>
      <c r="N39" s="110">
        <f t="shared" si="4"/>
        <v>30393.75</v>
      </c>
      <c r="O39" s="110">
        <f>N39*48</f>
        <v>1458900</v>
      </c>
    </row>
    <row r="40" spans="1:16" ht="30" customHeight="1" x14ac:dyDescent="0.25">
      <c r="A40" s="676">
        <v>125973</v>
      </c>
      <c r="B40" s="676"/>
      <c r="C40" s="676"/>
      <c r="D40" s="676" t="s">
        <v>27</v>
      </c>
      <c r="E40" s="679" t="s">
        <v>437</v>
      </c>
      <c r="F40" s="680">
        <v>43096</v>
      </c>
      <c r="G40" s="680">
        <v>44557</v>
      </c>
      <c r="H40" s="676" t="s">
        <v>4</v>
      </c>
      <c r="I40" s="693">
        <v>350000</v>
      </c>
      <c r="J40" s="3">
        <v>43096</v>
      </c>
      <c r="K40" s="619">
        <v>6</v>
      </c>
      <c r="L40" s="2">
        <v>77200</v>
      </c>
      <c r="M40" s="501">
        <f t="shared" si="3"/>
        <v>272800</v>
      </c>
      <c r="N40" s="110">
        <f t="shared" si="4"/>
        <v>12866.666666666666</v>
      </c>
      <c r="O40" s="110">
        <f>N40*48</f>
        <v>617600</v>
      </c>
    </row>
    <row r="41" spans="1:16" ht="30" customHeight="1" x14ac:dyDescent="0.25">
      <c r="A41" s="713">
        <v>106225</v>
      </c>
      <c r="B41" s="713"/>
      <c r="C41" s="713"/>
      <c r="D41" s="713" t="s">
        <v>626</v>
      </c>
      <c r="E41" s="711" t="s">
        <v>627</v>
      </c>
      <c r="F41" s="710">
        <v>43143</v>
      </c>
      <c r="G41" s="710">
        <v>43873</v>
      </c>
      <c r="H41" s="713" t="s">
        <v>628</v>
      </c>
      <c r="I41" s="714">
        <v>6390000</v>
      </c>
      <c r="J41" s="3">
        <v>43171</v>
      </c>
      <c r="K41" s="619">
        <v>6</v>
      </c>
      <c r="L41" s="2">
        <v>688000</v>
      </c>
      <c r="M41" s="501">
        <f t="shared" si="3"/>
        <v>5702000</v>
      </c>
      <c r="N41" s="110">
        <f t="shared" si="4"/>
        <v>114666.66666666667</v>
      </c>
      <c r="O41" s="110">
        <f>N41*49</f>
        <v>5618666.666666667</v>
      </c>
    </row>
    <row r="42" spans="1:16" ht="30" customHeight="1" x14ac:dyDescent="0.25">
      <c r="A42" s="713">
        <v>105924</v>
      </c>
      <c r="B42" s="713"/>
      <c r="C42" s="713"/>
      <c r="D42" s="713" t="s">
        <v>333</v>
      </c>
      <c r="E42" s="711" t="s">
        <v>579</v>
      </c>
      <c r="F42" s="710">
        <v>43143</v>
      </c>
      <c r="G42" s="710">
        <v>43873</v>
      </c>
      <c r="H42" s="713" t="s">
        <v>36</v>
      </c>
      <c r="I42" s="714">
        <v>35000</v>
      </c>
      <c r="J42" s="3">
        <v>43174</v>
      </c>
      <c r="K42" s="619">
        <v>5</v>
      </c>
      <c r="L42" s="2">
        <v>35700</v>
      </c>
      <c r="M42" s="111">
        <f t="shared" si="3"/>
        <v>-700</v>
      </c>
      <c r="N42" s="110">
        <f t="shared" si="4"/>
        <v>7140</v>
      </c>
      <c r="O42" s="110">
        <f>N42*24</f>
        <v>171360</v>
      </c>
    </row>
    <row r="43" spans="1:16" ht="30" customHeight="1" x14ac:dyDescent="0.25">
      <c r="A43" s="24" t="s">
        <v>365</v>
      </c>
      <c r="B43" s="24"/>
      <c r="C43" s="24"/>
      <c r="D43" s="24" t="s">
        <v>630</v>
      </c>
      <c r="E43" s="24" t="s">
        <v>632</v>
      </c>
      <c r="F43" s="25">
        <v>43179</v>
      </c>
      <c r="G43" s="25">
        <v>43544</v>
      </c>
      <c r="H43" s="24" t="s">
        <v>32</v>
      </c>
      <c r="I43" s="688">
        <v>69400</v>
      </c>
      <c r="J43" s="3">
        <v>43210</v>
      </c>
      <c r="K43" s="619">
        <v>5</v>
      </c>
      <c r="L43" s="2">
        <v>107000</v>
      </c>
      <c r="M43" s="111">
        <f t="shared" si="3"/>
        <v>-37600</v>
      </c>
      <c r="N43" s="110">
        <f t="shared" si="4"/>
        <v>21400</v>
      </c>
      <c r="O43" s="110">
        <f>N43*12</f>
        <v>256800</v>
      </c>
      <c r="P43" s="669" t="s">
        <v>659</v>
      </c>
    </row>
    <row r="44" spans="1:16" ht="30" customHeight="1" x14ac:dyDescent="0.25">
      <c r="A44" s="24">
        <v>112799</v>
      </c>
      <c r="B44" s="24"/>
      <c r="C44" s="24"/>
      <c r="D44" s="24" t="s">
        <v>631</v>
      </c>
      <c r="E44" s="68" t="s">
        <v>633</v>
      </c>
      <c r="F44" s="25">
        <v>43186</v>
      </c>
      <c r="G44" s="25">
        <v>43551</v>
      </c>
      <c r="H44" s="24" t="s">
        <v>32</v>
      </c>
      <c r="I44" s="688">
        <v>72300</v>
      </c>
      <c r="J44" s="3">
        <v>43217</v>
      </c>
      <c r="K44" s="619">
        <v>5</v>
      </c>
      <c r="L44" s="2">
        <v>68000</v>
      </c>
      <c r="M44" s="501">
        <f t="shared" si="3"/>
        <v>4300</v>
      </c>
      <c r="N44" s="110">
        <f t="shared" si="4"/>
        <v>13600</v>
      </c>
      <c r="O44" s="110">
        <f>N44*12</f>
        <v>163200</v>
      </c>
    </row>
    <row r="45" spans="1:16" ht="30" customHeight="1" x14ac:dyDescent="0.25">
      <c r="A45" s="24">
        <v>124764</v>
      </c>
      <c r="B45" s="24"/>
      <c r="C45" s="24"/>
      <c r="D45" s="24" t="s">
        <v>634</v>
      </c>
      <c r="E45" s="68" t="s">
        <v>635</v>
      </c>
      <c r="F45" s="25">
        <v>43188</v>
      </c>
      <c r="G45" s="25">
        <v>43552</v>
      </c>
      <c r="H45" s="24" t="s">
        <v>32</v>
      </c>
      <c r="I45" s="688">
        <v>50000</v>
      </c>
      <c r="J45" s="3">
        <v>43219</v>
      </c>
      <c r="K45" s="619">
        <v>5</v>
      </c>
      <c r="L45" s="2">
        <v>26000</v>
      </c>
      <c r="M45" s="501">
        <f t="shared" si="3"/>
        <v>24000</v>
      </c>
      <c r="N45" s="110">
        <f t="shared" si="4"/>
        <v>5200</v>
      </c>
      <c r="O45" s="642">
        <f>N45*12</f>
        <v>62400</v>
      </c>
    </row>
    <row r="46" spans="1:16" ht="30" customHeight="1" x14ac:dyDescent="0.25">
      <c r="A46" s="24">
        <v>124338</v>
      </c>
      <c r="B46" s="24"/>
      <c r="C46" s="24"/>
      <c r="D46" s="24" t="s">
        <v>582</v>
      </c>
      <c r="E46" s="68" t="s">
        <v>636</v>
      </c>
      <c r="F46" s="25">
        <v>43188</v>
      </c>
      <c r="G46" s="25">
        <v>43552</v>
      </c>
      <c r="H46" s="24" t="s">
        <v>32</v>
      </c>
      <c r="I46" s="688">
        <v>59700</v>
      </c>
      <c r="J46" s="3">
        <v>43219</v>
      </c>
      <c r="K46" s="619">
        <v>4</v>
      </c>
      <c r="L46" s="2">
        <v>24600</v>
      </c>
      <c r="M46" s="501">
        <f t="shared" si="3"/>
        <v>35100</v>
      </c>
      <c r="N46" s="110">
        <f t="shared" si="4"/>
        <v>6150</v>
      </c>
      <c r="O46" s="110">
        <f>N46*12</f>
        <v>73800</v>
      </c>
    </row>
    <row r="47" spans="1:16" ht="30" customHeight="1" x14ac:dyDescent="0.25">
      <c r="A47" s="31">
        <v>116554</v>
      </c>
      <c r="B47" s="31"/>
      <c r="C47" s="31"/>
      <c r="D47" s="66" t="s">
        <v>433</v>
      </c>
      <c r="E47" s="66" t="s">
        <v>434</v>
      </c>
      <c r="F47" s="32">
        <v>43200</v>
      </c>
      <c r="G47" s="32">
        <v>43465</v>
      </c>
      <c r="H47" s="31" t="s">
        <v>639</v>
      </c>
      <c r="I47" s="691">
        <v>50000</v>
      </c>
      <c r="J47" s="3">
        <v>43230</v>
      </c>
      <c r="K47" s="619">
        <v>4</v>
      </c>
      <c r="L47" s="2">
        <v>8000</v>
      </c>
      <c r="M47" s="501">
        <f t="shared" si="3"/>
        <v>42000</v>
      </c>
      <c r="N47" s="110">
        <f t="shared" si="4"/>
        <v>2000</v>
      </c>
      <c r="O47" s="110">
        <f t="shared" ref="O47:O54" si="5">N47*12</f>
        <v>24000</v>
      </c>
    </row>
    <row r="48" spans="1:16" ht="30" customHeight="1" x14ac:dyDescent="0.25">
      <c r="A48" s="31">
        <v>109792</v>
      </c>
      <c r="B48" s="31"/>
      <c r="C48" s="31"/>
      <c r="D48" s="31" t="s">
        <v>637</v>
      </c>
      <c r="E48" s="66" t="s">
        <v>638</v>
      </c>
      <c r="F48" s="32">
        <v>43202</v>
      </c>
      <c r="G48" s="32">
        <v>43465</v>
      </c>
      <c r="H48" s="31" t="s">
        <v>639</v>
      </c>
      <c r="I48" s="691">
        <v>198000</v>
      </c>
      <c r="J48" s="3">
        <v>43232</v>
      </c>
      <c r="K48" s="619">
        <v>3</v>
      </c>
      <c r="L48" s="2">
        <v>198000</v>
      </c>
      <c r="M48" s="501">
        <f t="shared" si="3"/>
        <v>0</v>
      </c>
      <c r="N48" s="110">
        <f t="shared" si="4"/>
        <v>66000</v>
      </c>
      <c r="O48" s="110">
        <f t="shared" si="5"/>
        <v>792000</v>
      </c>
      <c r="P48" s="669" t="s">
        <v>674</v>
      </c>
    </row>
    <row r="49" spans="1:16" ht="30" customHeight="1" x14ac:dyDescent="0.25">
      <c r="A49" s="24">
        <v>100406</v>
      </c>
      <c r="B49" s="24"/>
      <c r="C49" s="24"/>
      <c r="D49" s="24" t="s">
        <v>577</v>
      </c>
      <c r="E49" s="24" t="s">
        <v>640</v>
      </c>
      <c r="F49" s="25">
        <v>43215</v>
      </c>
      <c r="G49" s="25">
        <v>43580</v>
      </c>
      <c r="H49" s="24" t="s">
        <v>32</v>
      </c>
      <c r="I49" s="688">
        <v>148000</v>
      </c>
      <c r="J49" s="3">
        <v>43245</v>
      </c>
      <c r="K49" s="619">
        <v>3</v>
      </c>
      <c r="L49" s="2">
        <v>90000</v>
      </c>
      <c r="M49" s="501">
        <f t="shared" si="3"/>
        <v>58000</v>
      </c>
      <c r="N49" s="110">
        <f t="shared" si="4"/>
        <v>30000</v>
      </c>
      <c r="O49" s="110">
        <f t="shared" si="5"/>
        <v>360000</v>
      </c>
    </row>
    <row r="50" spans="1:16" ht="30" customHeight="1" x14ac:dyDescent="0.25">
      <c r="A50" s="24">
        <v>129272</v>
      </c>
      <c r="B50" s="95"/>
      <c r="C50" s="95"/>
      <c r="D50" s="68" t="s">
        <v>641</v>
      </c>
      <c r="E50" s="68" t="s">
        <v>182</v>
      </c>
      <c r="F50" s="25">
        <v>43225</v>
      </c>
      <c r="G50" s="25">
        <v>43590</v>
      </c>
      <c r="H50" s="24" t="s">
        <v>32</v>
      </c>
      <c r="I50" s="688">
        <v>24000</v>
      </c>
      <c r="J50" s="3">
        <v>43256</v>
      </c>
      <c r="K50" s="619">
        <v>3</v>
      </c>
      <c r="L50" s="2">
        <v>6300</v>
      </c>
      <c r="M50" s="501">
        <f t="shared" si="3"/>
        <v>17700</v>
      </c>
      <c r="N50" s="110">
        <f t="shared" si="4"/>
        <v>2100</v>
      </c>
      <c r="O50" s="110">
        <f t="shared" si="5"/>
        <v>25200</v>
      </c>
    </row>
    <row r="51" spans="1:16" ht="30" customHeight="1" x14ac:dyDescent="0.25">
      <c r="A51" s="24">
        <v>126114</v>
      </c>
      <c r="B51" s="95"/>
      <c r="C51" s="95"/>
      <c r="D51" s="24" t="s">
        <v>630</v>
      </c>
      <c r="E51" s="24" t="s">
        <v>646</v>
      </c>
      <c r="F51" s="25">
        <v>43238</v>
      </c>
      <c r="G51" s="25">
        <v>43603</v>
      </c>
      <c r="H51" s="24" t="s">
        <v>32</v>
      </c>
      <c r="I51" s="688">
        <v>129000</v>
      </c>
      <c r="J51" s="3">
        <v>43269</v>
      </c>
      <c r="K51" s="619">
        <v>2</v>
      </c>
      <c r="L51" s="2">
        <v>181000</v>
      </c>
      <c r="M51" s="111">
        <f t="shared" si="3"/>
        <v>-52000</v>
      </c>
      <c r="N51" s="110">
        <f t="shared" si="4"/>
        <v>90500</v>
      </c>
      <c r="O51" s="110">
        <f t="shared" si="5"/>
        <v>1086000</v>
      </c>
      <c r="P51" s="668" t="s">
        <v>665</v>
      </c>
    </row>
    <row r="52" spans="1:16" ht="30" customHeight="1" x14ac:dyDescent="0.25">
      <c r="A52" s="24">
        <v>109726</v>
      </c>
      <c r="B52" s="95"/>
      <c r="C52" s="95"/>
      <c r="D52" s="24" t="s">
        <v>40</v>
      </c>
      <c r="E52" s="68" t="s">
        <v>182</v>
      </c>
      <c r="F52" s="25">
        <v>43235</v>
      </c>
      <c r="G52" s="25">
        <v>43600</v>
      </c>
      <c r="H52" s="24" t="s">
        <v>32</v>
      </c>
      <c r="I52" s="688">
        <v>45000</v>
      </c>
      <c r="J52" s="3">
        <v>43266</v>
      </c>
      <c r="K52" s="619">
        <v>2</v>
      </c>
      <c r="L52" s="2">
        <v>8800</v>
      </c>
      <c r="M52" s="501">
        <f t="shared" si="3"/>
        <v>36200</v>
      </c>
      <c r="N52" s="110">
        <f t="shared" si="4"/>
        <v>4400</v>
      </c>
      <c r="O52" s="110">
        <f t="shared" si="5"/>
        <v>52800</v>
      </c>
    </row>
    <row r="53" spans="1:16" ht="30" customHeight="1" x14ac:dyDescent="0.25">
      <c r="A53" s="24">
        <v>129358</v>
      </c>
      <c r="B53" s="95"/>
      <c r="C53" s="95"/>
      <c r="D53" s="68" t="s">
        <v>185</v>
      </c>
      <c r="E53" s="95" t="s">
        <v>111</v>
      </c>
      <c r="F53" s="25">
        <v>43300</v>
      </c>
      <c r="G53" s="25">
        <v>43665</v>
      </c>
      <c r="H53" s="24" t="s">
        <v>32</v>
      </c>
      <c r="I53" s="688">
        <v>169200</v>
      </c>
      <c r="J53" s="3">
        <v>43331</v>
      </c>
      <c r="K53" s="619">
        <v>1</v>
      </c>
      <c r="L53" s="2">
        <v>5000</v>
      </c>
      <c r="M53" s="623">
        <f>I53-L53</f>
        <v>164200</v>
      </c>
      <c r="N53" s="1">
        <f t="shared" si="4"/>
        <v>5000</v>
      </c>
      <c r="O53" s="1">
        <f t="shared" si="5"/>
        <v>60000</v>
      </c>
    </row>
    <row r="54" spans="1:16" ht="30" customHeight="1" x14ac:dyDescent="0.25">
      <c r="A54" s="24">
        <v>105924</v>
      </c>
      <c r="B54" s="24"/>
      <c r="C54" s="24"/>
      <c r="D54" s="24" t="s">
        <v>333</v>
      </c>
      <c r="E54" s="68" t="s">
        <v>579</v>
      </c>
      <c r="F54" s="25">
        <v>43314</v>
      </c>
      <c r="G54" s="25">
        <v>43679</v>
      </c>
      <c r="H54" s="24" t="s">
        <v>32</v>
      </c>
      <c r="I54" s="688">
        <v>137500</v>
      </c>
      <c r="J54" s="3">
        <v>43345</v>
      </c>
      <c r="K54" s="619">
        <v>1</v>
      </c>
      <c r="L54" s="9"/>
      <c r="M54" s="628">
        <f>I54-L54</f>
        <v>137500</v>
      </c>
      <c r="N54" s="1">
        <f t="shared" si="4"/>
        <v>0</v>
      </c>
      <c r="O54" s="1">
        <f t="shared" si="5"/>
        <v>0</v>
      </c>
    </row>
    <row r="55" spans="1:16" ht="30" customHeight="1" x14ac:dyDescent="0.25">
      <c r="A55" s="38"/>
      <c r="B55" s="38"/>
      <c r="C55" s="38"/>
      <c r="D55" s="40"/>
      <c r="E55" s="40"/>
      <c r="F55" s="39"/>
      <c r="G55" s="39"/>
      <c r="H55" s="40"/>
      <c r="I55" s="44"/>
      <c r="J55" s="39"/>
      <c r="K55" s="631"/>
      <c r="L55" s="40"/>
      <c r="M55" s="632"/>
      <c r="N55" s="38"/>
      <c r="O55" s="38"/>
    </row>
    <row r="56" spans="1:16" ht="30" customHeight="1" x14ac:dyDescent="0.25">
      <c r="A56" s="38"/>
      <c r="B56" s="38"/>
      <c r="C56" s="38"/>
      <c r="D56" s="40"/>
      <c r="E56" s="38"/>
      <c r="F56" s="40"/>
      <c r="G56" s="40"/>
      <c r="H56" s="40"/>
      <c r="I56" s="44"/>
      <c r="J56" s="40"/>
      <c r="K56" s="631"/>
      <c r="L56" s="40"/>
      <c r="M56" s="632"/>
      <c r="N56" s="38"/>
      <c r="O56" s="38"/>
    </row>
    <row r="57" spans="1:16" ht="30" customHeight="1" x14ac:dyDescent="0.25">
      <c r="A57" s="38"/>
      <c r="B57" s="38"/>
      <c r="C57" s="38"/>
      <c r="D57" s="40"/>
      <c r="E57" s="38"/>
      <c r="F57" s="40"/>
      <c r="G57" s="40"/>
      <c r="H57" s="40"/>
      <c r="I57" s="44"/>
      <c r="J57" s="40"/>
      <c r="K57" s="631"/>
      <c r="L57" s="40"/>
      <c r="M57" s="632"/>
      <c r="N57" s="38"/>
      <c r="O57" s="38"/>
    </row>
    <row r="63" spans="1:16" ht="14.25" customHeight="1" x14ac:dyDescent="0.25"/>
  </sheetData>
  <mergeCells count="12">
    <mergeCell ref="O7:O8"/>
    <mergeCell ref="A2:B2"/>
    <mergeCell ref="A4:B4"/>
    <mergeCell ref="A5:C5"/>
    <mergeCell ref="A7:A8"/>
    <mergeCell ref="B7:B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8"/>
  <dimension ref="A1:V63"/>
  <sheetViews>
    <sheetView workbookViewId="0">
      <pane ySplit="8" topLeftCell="A24" activePane="bottomLeft" state="frozen"/>
      <selection activeCell="H5" sqref="H5"/>
      <selection pane="bottomLeft" activeCell="A27" sqref="A27:XFD27"/>
    </sheetView>
  </sheetViews>
  <sheetFormatPr defaultColWidth="9.140625" defaultRowHeight="15" x14ac:dyDescent="0.25"/>
  <cols>
    <col min="1" max="1" width="10.28515625" style="721" customWidth="1"/>
    <col min="2" max="2" width="9.42578125" style="721" customWidth="1"/>
    <col min="3" max="3" width="10.28515625" style="721" customWidth="1"/>
    <col min="4" max="4" width="22.28515625" style="363" customWidth="1"/>
    <col min="5" max="5" width="15" style="721" customWidth="1"/>
    <col min="6" max="6" width="10.5703125" style="363" customWidth="1"/>
    <col min="7" max="7" width="10.7109375" style="363" customWidth="1"/>
    <col min="8" max="8" width="12.7109375" style="363" customWidth="1"/>
    <col min="9" max="9" width="17.5703125" style="686" customWidth="1"/>
    <col min="10" max="10" width="10.140625" style="363" customWidth="1"/>
    <col min="11" max="11" width="10.28515625" style="624" customWidth="1"/>
    <col min="12" max="12" width="11.28515625" style="363" customWidth="1"/>
    <col min="13" max="13" width="12.5703125" style="627" customWidth="1"/>
    <col min="14" max="15" width="11.85546875" style="721" customWidth="1"/>
    <col min="16" max="16" width="36" style="721" customWidth="1"/>
    <col min="17" max="17" width="13.42578125" style="721" customWidth="1"/>
    <col min="18" max="16384" width="9.140625" style="721"/>
  </cols>
  <sheetData>
    <row r="1" spans="1:22" ht="20.100000000000001" customHeight="1" x14ac:dyDescent="0.25">
      <c r="A1" s="721" t="s">
        <v>549</v>
      </c>
    </row>
    <row r="2" spans="1:22" ht="20.100000000000001" customHeight="1" x14ac:dyDescent="0.25">
      <c r="A2" s="891" t="s">
        <v>199</v>
      </c>
      <c r="B2" s="891"/>
      <c r="C2" s="720"/>
    </row>
    <row r="3" spans="1:22" ht="20.100000000000001" customHeight="1" x14ac:dyDescent="0.25">
      <c r="A3" s="706" t="s">
        <v>667</v>
      </c>
      <c r="B3" s="706"/>
      <c r="C3" s="707"/>
    </row>
    <row r="4" spans="1:22" ht="20.100000000000001" customHeight="1" x14ac:dyDescent="0.25">
      <c r="A4" s="892" t="s">
        <v>668</v>
      </c>
      <c r="B4" s="892"/>
      <c r="C4" s="708"/>
    </row>
    <row r="5" spans="1:22" ht="20.100000000000001" customHeight="1" x14ac:dyDescent="0.25">
      <c r="A5" s="894" t="s">
        <v>661</v>
      </c>
      <c r="B5" s="894"/>
      <c r="C5" s="894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686</v>
      </c>
      <c r="O7" s="866" t="s">
        <v>654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671</v>
      </c>
      <c r="L8" s="65" t="s">
        <v>122</v>
      </c>
      <c r="M8" s="879"/>
      <c r="N8" s="879"/>
      <c r="O8" s="867"/>
      <c r="V8" s="721" t="s">
        <v>505</v>
      </c>
    </row>
    <row r="9" spans="1:22" ht="30" customHeight="1" x14ac:dyDescent="0.25">
      <c r="A9" s="234" t="s">
        <v>371</v>
      </c>
      <c r="B9" s="32"/>
      <c r="C9" s="32"/>
      <c r="D9" s="66" t="s">
        <v>8</v>
      </c>
      <c r="E9" s="70" t="s">
        <v>102</v>
      </c>
      <c r="F9" s="32">
        <v>41870</v>
      </c>
      <c r="G9" s="32">
        <v>43331</v>
      </c>
      <c r="H9" s="31" t="s">
        <v>4</v>
      </c>
      <c r="I9" s="691">
        <v>248500</v>
      </c>
      <c r="J9" s="3">
        <v>41901</v>
      </c>
      <c r="K9" s="625" t="s">
        <v>518</v>
      </c>
      <c r="L9" s="696">
        <v>338000</v>
      </c>
      <c r="M9" s="111">
        <f t="shared" ref="M9:M31" si="0">I9-L9</f>
        <v>-89500</v>
      </c>
      <c r="N9" s="110">
        <f t="shared" ref="N9:N31" si="1">L9/K9</f>
        <v>7041.666666666667</v>
      </c>
      <c r="O9" s="110">
        <f>N9*48</f>
        <v>338000</v>
      </c>
      <c r="P9" s="721" t="s">
        <v>547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688" t="s">
        <v>547</v>
      </c>
      <c r="J10" s="3">
        <v>42044</v>
      </c>
      <c r="K10" s="625" t="s">
        <v>70</v>
      </c>
      <c r="L10" s="695">
        <v>30800</v>
      </c>
      <c r="M10" s="501"/>
      <c r="N10" s="110">
        <f t="shared" si="1"/>
        <v>716.27906976744191</v>
      </c>
      <c r="O10" s="110">
        <f>N10*48</f>
        <v>34381.395348837214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688">
        <v>30000</v>
      </c>
      <c r="J11" s="3">
        <v>42044</v>
      </c>
      <c r="K11" s="625" t="s">
        <v>70</v>
      </c>
      <c r="L11" s="695">
        <v>18700</v>
      </c>
      <c r="M11" s="501">
        <f t="shared" si="0"/>
        <v>11300</v>
      </c>
      <c r="N11" s="110">
        <f t="shared" si="1"/>
        <v>434.88372093023258</v>
      </c>
      <c r="O11" s="110">
        <f>N11*48</f>
        <v>20874.418604651164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689" t="s">
        <v>547</v>
      </c>
      <c r="J12" s="3">
        <v>42044</v>
      </c>
      <c r="K12" s="625" t="s">
        <v>70</v>
      </c>
      <c r="L12" s="695">
        <v>25000</v>
      </c>
      <c r="M12" s="501"/>
      <c r="N12" s="110">
        <f t="shared" si="1"/>
        <v>581.39534883720933</v>
      </c>
      <c r="O12" s="110">
        <f>N12*48</f>
        <v>27906.976744186046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688">
        <v>10708492</v>
      </c>
      <c r="J13" s="25">
        <v>42086</v>
      </c>
      <c r="K13" s="626" t="s">
        <v>399</v>
      </c>
      <c r="L13" s="697"/>
      <c r="M13" s="622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688">
        <v>419996</v>
      </c>
      <c r="J14" s="3">
        <v>42168</v>
      </c>
      <c r="K14" s="625" t="s">
        <v>85</v>
      </c>
      <c r="L14" s="695">
        <v>425000</v>
      </c>
      <c r="M14" s="111">
        <f t="shared" si="0"/>
        <v>-5004</v>
      </c>
      <c r="N14" s="110">
        <f t="shared" si="1"/>
        <v>10897.435897435897</v>
      </c>
      <c r="O14" s="110">
        <f t="shared" ref="O14:O23" si="2">N14*48</f>
        <v>523076.92307692301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688">
        <v>19800</v>
      </c>
      <c r="J15" s="3">
        <v>42181</v>
      </c>
      <c r="K15" s="625" t="s">
        <v>69</v>
      </c>
      <c r="L15" s="695">
        <v>18300</v>
      </c>
      <c r="M15" s="501">
        <f t="shared" si="0"/>
        <v>1500</v>
      </c>
      <c r="N15" s="110">
        <f t="shared" si="1"/>
        <v>494.59459459459458</v>
      </c>
      <c r="O15" s="110">
        <f t="shared" si="2"/>
        <v>23740.54054054054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688">
        <v>282000</v>
      </c>
      <c r="J16" s="3">
        <v>42289</v>
      </c>
      <c r="K16" s="625" t="s">
        <v>496</v>
      </c>
      <c r="L16" s="695">
        <v>216500</v>
      </c>
      <c r="M16" s="501">
        <f t="shared" si="0"/>
        <v>65500</v>
      </c>
      <c r="N16" s="110">
        <f t="shared" si="1"/>
        <v>6185.7142857142853</v>
      </c>
      <c r="O16" s="110">
        <f t="shared" si="2"/>
        <v>296914.28571428568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688">
        <v>53600</v>
      </c>
      <c r="J17" s="3">
        <v>42289</v>
      </c>
      <c r="K17" s="625" t="s">
        <v>496</v>
      </c>
      <c r="L17" s="695">
        <v>52400</v>
      </c>
      <c r="M17" s="501">
        <f t="shared" si="0"/>
        <v>1200</v>
      </c>
      <c r="N17" s="110">
        <f t="shared" si="1"/>
        <v>1497.1428571428571</v>
      </c>
      <c r="O17" s="110">
        <f t="shared" si="2"/>
        <v>71862.857142857145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688">
        <v>1599996</v>
      </c>
      <c r="J18" s="3">
        <v>42289</v>
      </c>
      <c r="K18" s="625" t="s">
        <v>496</v>
      </c>
      <c r="L18" s="695">
        <v>1510000</v>
      </c>
      <c r="M18" s="501">
        <f t="shared" si="0"/>
        <v>89996</v>
      </c>
      <c r="N18" s="110">
        <f t="shared" si="1"/>
        <v>43142.857142857145</v>
      </c>
      <c r="O18" s="110">
        <f t="shared" si="2"/>
        <v>2070857.142857143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688">
        <v>868400</v>
      </c>
      <c r="J19" s="74">
        <v>42289</v>
      </c>
      <c r="K19" s="625" t="s">
        <v>496</v>
      </c>
      <c r="L19" s="695">
        <v>666000</v>
      </c>
      <c r="M19" s="501">
        <f t="shared" si="0"/>
        <v>202400</v>
      </c>
      <c r="N19" s="110">
        <f t="shared" si="1"/>
        <v>19028.571428571428</v>
      </c>
      <c r="O19" s="110">
        <f t="shared" si="2"/>
        <v>913371.42857142852</v>
      </c>
    </row>
    <row r="20" spans="1:22" ht="30" customHeight="1" x14ac:dyDescent="0.25">
      <c r="A20" s="24">
        <v>108132</v>
      </c>
      <c r="B20" s="95"/>
      <c r="C20" s="95"/>
      <c r="D20" s="24" t="s">
        <v>425</v>
      </c>
      <c r="E20" s="95" t="s">
        <v>97</v>
      </c>
      <c r="F20" s="25">
        <v>42817</v>
      </c>
      <c r="G20" s="25">
        <v>43547</v>
      </c>
      <c r="H20" s="24" t="s">
        <v>36</v>
      </c>
      <c r="I20" s="690">
        <v>19900</v>
      </c>
      <c r="J20" s="3">
        <v>42848</v>
      </c>
      <c r="K20" s="619">
        <v>16</v>
      </c>
      <c r="L20" s="696">
        <v>19000</v>
      </c>
      <c r="M20" s="501">
        <f t="shared" si="0"/>
        <v>900</v>
      </c>
      <c r="N20" s="110">
        <f t="shared" si="1"/>
        <v>1187.5</v>
      </c>
      <c r="O20" s="110">
        <f>N20*24</f>
        <v>28500</v>
      </c>
    </row>
    <row r="21" spans="1:22" ht="30" customHeight="1" x14ac:dyDescent="0.25">
      <c r="A21" s="709" t="s">
        <v>383</v>
      </c>
      <c r="B21" s="710"/>
      <c r="C21" s="710"/>
      <c r="D21" s="711" t="s">
        <v>185</v>
      </c>
      <c r="E21" s="712" t="s">
        <v>111</v>
      </c>
      <c r="F21" s="710">
        <v>42389</v>
      </c>
      <c r="G21" s="710">
        <v>43850</v>
      </c>
      <c r="H21" s="713" t="s">
        <v>4</v>
      </c>
      <c r="I21" s="714">
        <v>358800</v>
      </c>
      <c r="J21" s="3">
        <v>42420</v>
      </c>
      <c r="K21" s="625" t="s">
        <v>404</v>
      </c>
      <c r="L21" s="696">
        <v>423500</v>
      </c>
      <c r="M21" s="111">
        <f t="shared" si="0"/>
        <v>-64700</v>
      </c>
      <c r="N21" s="110">
        <f t="shared" si="1"/>
        <v>13661.290322580646</v>
      </c>
      <c r="O21" s="110">
        <f t="shared" si="2"/>
        <v>655741.93548387103</v>
      </c>
    </row>
    <row r="22" spans="1:22" ht="30" customHeight="1" x14ac:dyDescent="0.25">
      <c r="A22" s="709" t="s">
        <v>384</v>
      </c>
      <c r="B22" s="713"/>
      <c r="C22" s="713"/>
      <c r="D22" s="711" t="s">
        <v>38</v>
      </c>
      <c r="E22" s="712" t="s">
        <v>112</v>
      </c>
      <c r="F22" s="710">
        <v>42440</v>
      </c>
      <c r="G22" s="710">
        <v>43901</v>
      </c>
      <c r="H22" s="713" t="s">
        <v>4</v>
      </c>
      <c r="I22" s="714">
        <v>67354.070000000007</v>
      </c>
      <c r="J22" s="74">
        <v>42471</v>
      </c>
      <c r="K22" s="625" t="s">
        <v>405</v>
      </c>
      <c r="L22" s="696">
        <v>64000</v>
      </c>
      <c r="M22" s="501">
        <f t="shared" si="0"/>
        <v>3354.070000000007</v>
      </c>
      <c r="N22" s="110">
        <f t="shared" si="1"/>
        <v>2461.5384615384614</v>
      </c>
      <c r="O22" s="110">
        <f t="shared" si="2"/>
        <v>118153.84615384616</v>
      </c>
    </row>
    <row r="23" spans="1:22" ht="30" customHeight="1" x14ac:dyDescent="0.25">
      <c r="A23" s="709" t="s">
        <v>385</v>
      </c>
      <c r="B23" s="713"/>
      <c r="C23" s="713"/>
      <c r="D23" s="711" t="s">
        <v>186</v>
      </c>
      <c r="E23" s="712" t="s">
        <v>112</v>
      </c>
      <c r="F23" s="710">
        <v>42440</v>
      </c>
      <c r="G23" s="710">
        <v>43901</v>
      </c>
      <c r="H23" s="713" t="s">
        <v>4</v>
      </c>
      <c r="I23" s="714">
        <v>67114</v>
      </c>
      <c r="J23" s="3">
        <v>42471</v>
      </c>
      <c r="K23" s="625" t="s">
        <v>520</v>
      </c>
      <c r="L23" s="695">
        <v>41000</v>
      </c>
      <c r="M23" s="501">
        <f t="shared" si="0"/>
        <v>26114</v>
      </c>
      <c r="N23" s="110">
        <f t="shared" si="1"/>
        <v>1464.2857142857142</v>
      </c>
      <c r="O23" s="110">
        <f t="shared" si="2"/>
        <v>70285.71428571429</v>
      </c>
      <c r="P23" s="444"/>
      <c r="Q23" s="444"/>
      <c r="R23" s="444"/>
      <c r="S23" s="444"/>
    </row>
    <row r="24" spans="1:22" ht="30" customHeight="1" x14ac:dyDescent="0.25">
      <c r="A24" s="709"/>
      <c r="B24" s="713"/>
      <c r="C24" s="713"/>
      <c r="D24" s="711" t="s">
        <v>39</v>
      </c>
      <c r="E24" s="712" t="s">
        <v>112</v>
      </c>
      <c r="F24" s="710">
        <v>42440</v>
      </c>
      <c r="G24" s="710">
        <v>43901</v>
      </c>
      <c r="H24" s="713" t="s">
        <v>4</v>
      </c>
      <c r="I24" s="714">
        <v>67352</v>
      </c>
      <c r="J24" s="710">
        <v>42471</v>
      </c>
      <c r="K24" s="709" t="s">
        <v>520</v>
      </c>
      <c r="L24" s="715"/>
      <c r="M24" s="716"/>
      <c r="N24" s="717"/>
      <c r="O24" s="717"/>
      <c r="P24" s="444"/>
      <c r="Q24" s="444"/>
      <c r="R24" s="444"/>
      <c r="S24" s="444"/>
    </row>
    <row r="25" spans="1:22" ht="30" customHeight="1" x14ac:dyDescent="0.25">
      <c r="A25" s="709" t="s">
        <v>386</v>
      </c>
      <c r="B25" s="713"/>
      <c r="C25" s="713"/>
      <c r="D25" s="711" t="s">
        <v>37</v>
      </c>
      <c r="E25" s="712" t="s">
        <v>112</v>
      </c>
      <c r="F25" s="710">
        <v>42440</v>
      </c>
      <c r="G25" s="710">
        <v>43901</v>
      </c>
      <c r="H25" s="713" t="s">
        <v>4</v>
      </c>
      <c r="I25" s="714">
        <v>115272.71</v>
      </c>
      <c r="J25" s="3">
        <v>42471</v>
      </c>
      <c r="K25" s="625" t="s">
        <v>86</v>
      </c>
      <c r="L25" s="695">
        <v>34700</v>
      </c>
      <c r="M25" s="501">
        <f t="shared" si="0"/>
        <v>80572.710000000006</v>
      </c>
      <c r="N25" s="110">
        <f t="shared" si="1"/>
        <v>1196.5517241379309</v>
      </c>
      <c r="O25" s="110">
        <f>N25*48</f>
        <v>57434.482758620681</v>
      </c>
      <c r="P25" s="444"/>
      <c r="Q25" s="444"/>
      <c r="R25" s="444"/>
      <c r="S25" s="444"/>
    </row>
    <row r="26" spans="1:22" ht="30" customHeight="1" x14ac:dyDescent="0.25">
      <c r="A26" s="709" t="s">
        <v>387</v>
      </c>
      <c r="B26" s="713"/>
      <c r="C26" s="713"/>
      <c r="D26" s="711" t="s">
        <v>40</v>
      </c>
      <c r="E26" s="712" t="s">
        <v>112</v>
      </c>
      <c r="F26" s="710">
        <v>42440</v>
      </c>
      <c r="G26" s="710">
        <v>43901</v>
      </c>
      <c r="H26" s="713" t="s">
        <v>4</v>
      </c>
      <c r="I26" s="714">
        <v>67140</v>
      </c>
      <c r="J26" s="3">
        <v>42471</v>
      </c>
      <c r="K26" s="625" t="s">
        <v>520</v>
      </c>
      <c r="L26" s="695">
        <v>23500</v>
      </c>
      <c r="M26" s="501">
        <f t="shared" si="0"/>
        <v>43640</v>
      </c>
      <c r="N26" s="110">
        <f t="shared" si="1"/>
        <v>839.28571428571433</v>
      </c>
      <c r="O26" s="110">
        <f>N26*48</f>
        <v>40285.71428571429</v>
      </c>
      <c r="P26" s="444"/>
      <c r="Q26" s="444"/>
      <c r="R26" s="444"/>
      <c r="S26" s="444"/>
      <c r="T26" s="76"/>
      <c r="U26" s="77"/>
      <c r="V26" s="77"/>
    </row>
    <row r="27" spans="1:22" ht="30" customHeight="1" x14ac:dyDescent="0.25">
      <c r="A27" s="709" t="s">
        <v>388</v>
      </c>
      <c r="B27" s="710"/>
      <c r="C27" s="710"/>
      <c r="D27" s="711" t="s">
        <v>24</v>
      </c>
      <c r="E27" s="712" t="s">
        <v>177</v>
      </c>
      <c r="F27" s="710">
        <v>42545</v>
      </c>
      <c r="G27" s="710">
        <v>44006</v>
      </c>
      <c r="H27" s="713" t="s">
        <v>4</v>
      </c>
      <c r="I27" s="714">
        <v>30000000</v>
      </c>
      <c r="J27" s="3">
        <v>42575</v>
      </c>
      <c r="K27" s="625" t="s">
        <v>82</v>
      </c>
      <c r="L27" s="698">
        <v>11830000</v>
      </c>
      <c r="M27" s="501">
        <f t="shared" si="0"/>
        <v>18170000</v>
      </c>
      <c r="N27" s="110">
        <f t="shared" si="1"/>
        <v>473200</v>
      </c>
      <c r="O27" s="110">
        <f>N27*48</f>
        <v>22713600</v>
      </c>
      <c r="P27" s="669" t="s">
        <v>738</v>
      </c>
      <c r="Q27" s="444"/>
      <c r="R27" s="444"/>
      <c r="S27" s="444"/>
    </row>
    <row r="28" spans="1:22" ht="30" customHeight="1" x14ac:dyDescent="0.25">
      <c r="A28" s="709" t="s">
        <v>384</v>
      </c>
      <c r="B28" s="710"/>
      <c r="C28" s="710"/>
      <c r="D28" s="711" t="s">
        <v>30</v>
      </c>
      <c r="E28" s="712" t="s">
        <v>181</v>
      </c>
      <c r="F28" s="710">
        <v>42664</v>
      </c>
      <c r="G28" s="710">
        <v>44125</v>
      </c>
      <c r="H28" s="713" t="s">
        <v>4</v>
      </c>
      <c r="I28" s="714">
        <v>91949</v>
      </c>
      <c r="J28" s="74">
        <v>42695</v>
      </c>
      <c r="K28" s="625" t="s">
        <v>81</v>
      </c>
      <c r="L28" s="696">
        <v>54500</v>
      </c>
      <c r="M28" s="501">
        <f t="shared" si="0"/>
        <v>37449</v>
      </c>
      <c r="N28" s="110">
        <f t="shared" si="1"/>
        <v>2369.5652173913045</v>
      </c>
      <c r="O28" s="110">
        <f>N28*48</f>
        <v>113739.13043478262</v>
      </c>
      <c r="P28" s="444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688" t="s">
        <v>61</v>
      </c>
      <c r="J29" s="25">
        <v>41913</v>
      </c>
      <c r="K29" s="237"/>
      <c r="L29" s="688"/>
      <c r="M29" s="622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687">
        <v>157000</v>
      </c>
      <c r="J30" s="78">
        <v>42826</v>
      </c>
      <c r="K30" s="71">
        <v>17</v>
      </c>
      <c r="L30" s="687">
        <v>257000</v>
      </c>
      <c r="M30" s="398">
        <f t="shared" si="0"/>
        <v>-100000</v>
      </c>
      <c r="N30" s="398">
        <f t="shared" si="1"/>
        <v>15117.64705882353</v>
      </c>
      <c r="O30" s="398">
        <f>N30*10</f>
        <v>151176.4705882353</v>
      </c>
      <c r="P30" s="670" t="s">
        <v>658</v>
      </c>
    </row>
    <row r="31" spans="1:22" ht="30" customHeight="1" x14ac:dyDescent="0.25">
      <c r="A31" s="31">
        <v>100406</v>
      </c>
      <c r="B31" s="384"/>
      <c r="C31" s="384"/>
      <c r="D31" s="31" t="s">
        <v>577</v>
      </c>
      <c r="E31" s="31" t="s">
        <v>578</v>
      </c>
      <c r="F31" s="32">
        <v>42804</v>
      </c>
      <c r="G31" s="32">
        <v>43169</v>
      </c>
      <c r="H31" s="31" t="s">
        <v>32</v>
      </c>
      <c r="I31" s="691">
        <v>99000</v>
      </c>
      <c r="J31" s="32">
        <v>42835</v>
      </c>
      <c r="K31" s="31">
        <v>17</v>
      </c>
      <c r="L31" s="699">
        <v>80000</v>
      </c>
      <c r="M31" s="610">
        <f t="shared" si="0"/>
        <v>19000</v>
      </c>
      <c r="N31" s="610">
        <f t="shared" si="1"/>
        <v>4705.8823529411766</v>
      </c>
      <c r="O31" s="610">
        <f>N31*12</f>
        <v>56470.588235294119</v>
      </c>
    </row>
    <row r="32" spans="1:22" ht="30" customHeight="1" x14ac:dyDescent="0.25">
      <c r="A32" s="234">
        <v>118099</v>
      </c>
      <c r="B32" s="32"/>
      <c r="C32" s="32"/>
      <c r="D32" s="66" t="s">
        <v>516</v>
      </c>
      <c r="E32" s="66" t="s">
        <v>523</v>
      </c>
      <c r="F32" s="32">
        <v>42865</v>
      </c>
      <c r="G32" s="32">
        <v>43247</v>
      </c>
      <c r="H32" s="31" t="s">
        <v>32</v>
      </c>
      <c r="I32" s="691">
        <v>19592</v>
      </c>
      <c r="J32" s="32">
        <v>42896</v>
      </c>
      <c r="K32" s="31"/>
      <c r="L32" s="699"/>
      <c r="M32" s="610"/>
      <c r="N32" s="610"/>
      <c r="O32" s="610"/>
    </row>
    <row r="33" spans="1:16" ht="30" customHeight="1" x14ac:dyDescent="0.25">
      <c r="A33" s="31">
        <v>118715</v>
      </c>
      <c r="B33" s="384"/>
      <c r="C33" s="384"/>
      <c r="D33" s="31" t="s">
        <v>188</v>
      </c>
      <c r="E33" s="31" t="s">
        <v>562</v>
      </c>
      <c r="F33" s="32">
        <v>42878</v>
      </c>
      <c r="G33" s="32">
        <v>43243</v>
      </c>
      <c r="H33" s="31" t="s">
        <v>32</v>
      </c>
      <c r="I33" s="691">
        <v>64195</v>
      </c>
      <c r="J33" s="32">
        <v>42909</v>
      </c>
      <c r="K33" s="31">
        <v>14</v>
      </c>
      <c r="L33" s="699">
        <v>48300</v>
      </c>
      <c r="M33" s="610">
        <f>I33-L33</f>
        <v>15895</v>
      </c>
      <c r="N33" s="610">
        <f>L33/K33</f>
        <v>3450</v>
      </c>
      <c r="O33" s="610">
        <f>N33*12</f>
        <v>41400</v>
      </c>
    </row>
    <row r="34" spans="1:16" ht="30" x14ac:dyDescent="0.25">
      <c r="A34" s="31">
        <v>105924</v>
      </c>
      <c r="B34" s="384"/>
      <c r="C34" s="384"/>
      <c r="D34" s="66" t="s">
        <v>576</v>
      </c>
      <c r="E34" s="66" t="s">
        <v>579</v>
      </c>
      <c r="F34" s="32">
        <v>42936</v>
      </c>
      <c r="G34" s="32">
        <v>43301</v>
      </c>
      <c r="H34" s="31" t="s">
        <v>32</v>
      </c>
      <c r="I34" s="691">
        <v>40500</v>
      </c>
      <c r="J34" s="32">
        <v>42967</v>
      </c>
      <c r="K34" s="31">
        <v>12</v>
      </c>
      <c r="L34" s="31">
        <v>40500</v>
      </c>
      <c r="M34" s="610">
        <f t="shared" ref="M34:M52" si="3">I34-L34</f>
        <v>0</v>
      </c>
      <c r="N34" s="610">
        <f t="shared" ref="N34:N54" si="4">L34/K34</f>
        <v>3375</v>
      </c>
      <c r="O34" s="610">
        <f>N34*12</f>
        <v>40500</v>
      </c>
    </row>
    <row r="35" spans="1:16" ht="30" customHeight="1" x14ac:dyDescent="0.25">
      <c r="A35" s="31">
        <v>115483</v>
      </c>
      <c r="B35" s="384"/>
      <c r="C35" s="384"/>
      <c r="D35" s="31" t="s">
        <v>580</v>
      </c>
      <c r="E35" s="66" t="s">
        <v>581</v>
      </c>
      <c r="F35" s="32">
        <v>42930</v>
      </c>
      <c r="G35" s="32">
        <v>43295</v>
      </c>
      <c r="H35" s="31" t="s">
        <v>32</v>
      </c>
      <c r="I35" s="691">
        <v>62000</v>
      </c>
      <c r="J35" s="32">
        <v>42961</v>
      </c>
      <c r="K35" s="31">
        <v>10</v>
      </c>
      <c r="L35" s="31">
        <v>62000</v>
      </c>
      <c r="M35" s="610">
        <f t="shared" si="3"/>
        <v>0</v>
      </c>
      <c r="N35" s="610">
        <f t="shared" si="4"/>
        <v>6200</v>
      </c>
      <c r="O35" s="610">
        <f>N35*12</f>
        <v>74400</v>
      </c>
    </row>
    <row r="36" spans="1:16" s="756" customFormat="1" ht="30" customHeight="1" x14ac:dyDescent="0.25">
      <c r="A36" s="760">
        <v>104554</v>
      </c>
      <c r="B36" s="760"/>
      <c r="C36" s="760"/>
      <c r="D36" s="760" t="s">
        <v>24</v>
      </c>
      <c r="E36" s="761" t="s">
        <v>731</v>
      </c>
      <c r="F36" s="762">
        <v>42738</v>
      </c>
      <c r="G36" s="762">
        <v>44199</v>
      </c>
      <c r="H36" s="760" t="s">
        <v>4</v>
      </c>
      <c r="I36" s="763">
        <v>576000</v>
      </c>
      <c r="J36" s="554">
        <v>42769</v>
      </c>
      <c r="K36" s="619">
        <v>20</v>
      </c>
      <c r="L36" s="696">
        <v>129300</v>
      </c>
      <c r="M36" s="501">
        <f t="shared" si="3"/>
        <v>446700</v>
      </c>
      <c r="N36" s="110">
        <f t="shared" si="4"/>
        <v>6465</v>
      </c>
      <c r="O36" s="110">
        <f>N36*48</f>
        <v>310320</v>
      </c>
      <c r="P36" s="668" t="s">
        <v>732</v>
      </c>
    </row>
    <row r="37" spans="1:16" ht="30" customHeight="1" x14ac:dyDescent="0.25">
      <c r="A37" s="676">
        <v>124338</v>
      </c>
      <c r="B37" s="677"/>
      <c r="C37" s="677"/>
      <c r="D37" s="678" t="s">
        <v>582</v>
      </c>
      <c r="E37" s="679" t="s">
        <v>583</v>
      </c>
      <c r="F37" s="680">
        <v>42989</v>
      </c>
      <c r="G37" s="680">
        <v>44450</v>
      </c>
      <c r="H37" s="676" t="s">
        <v>4</v>
      </c>
      <c r="I37" s="693">
        <v>48800</v>
      </c>
      <c r="J37" s="3">
        <v>43019</v>
      </c>
      <c r="K37" s="619">
        <v>10</v>
      </c>
      <c r="L37" s="2">
        <v>30000</v>
      </c>
      <c r="M37" s="501">
        <f t="shared" si="3"/>
        <v>18800</v>
      </c>
      <c r="N37" s="110">
        <f t="shared" si="4"/>
        <v>3000</v>
      </c>
      <c r="O37" s="110">
        <f>N37*48</f>
        <v>144000</v>
      </c>
    </row>
    <row r="38" spans="1:16" ht="30" customHeight="1" x14ac:dyDescent="0.25">
      <c r="A38" s="676">
        <v>124338</v>
      </c>
      <c r="B38" s="677"/>
      <c r="C38" s="677"/>
      <c r="D38" s="678" t="s">
        <v>582</v>
      </c>
      <c r="E38" s="679" t="s">
        <v>584</v>
      </c>
      <c r="F38" s="681">
        <v>42998</v>
      </c>
      <c r="G38" s="680">
        <v>44459</v>
      </c>
      <c r="H38" s="676" t="s">
        <v>4</v>
      </c>
      <c r="I38" s="693">
        <v>49300</v>
      </c>
      <c r="J38" s="3">
        <v>43028</v>
      </c>
      <c r="K38" s="619">
        <v>9</v>
      </c>
      <c r="L38" s="2">
        <v>28000</v>
      </c>
      <c r="M38" s="501">
        <f t="shared" si="3"/>
        <v>21300</v>
      </c>
      <c r="N38" s="110">
        <f t="shared" si="4"/>
        <v>3111.1111111111113</v>
      </c>
      <c r="O38" s="110">
        <f>N38*48</f>
        <v>149333.33333333334</v>
      </c>
    </row>
    <row r="39" spans="1:16" ht="30" customHeight="1" x14ac:dyDescent="0.25">
      <c r="A39" s="676">
        <v>115483</v>
      </c>
      <c r="B39" s="677"/>
      <c r="C39" s="677"/>
      <c r="D39" s="676" t="s">
        <v>580</v>
      </c>
      <c r="E39" s="676" t="s">
        <v>601</v>
      </c>
      <c r="F39" s="680">
        <v>43096</v>
      </c>
      <c r="G39" s="680">
        <v>44557</v>
      </c>
      <c r="H39" s="676" t="s">
        <v>4</v>
      </c>
      <c r="I39" s="693">
        <v>1500000</v>
      </c>
      <c r="J39" s="3">
        <v>43127</v>
      </c>
      <c r="K39" s="619">
        <v>9</v>
      </c>
      <c r="L39" s="2">
        <v>262500</v>
      </c>
      <c r="M39" s="501">
        <f t="shared" si="3"/>
        <v>1237500</v>
      </c>
      <c r="N39" s="110">
        <f t="shared" si="4"/>
        <v>29166.666666666668</v>
      </c>
      <c r="O39" s="110">
        <f>N39*48</f>
        <v>1400000</v>
      </c>
    </row>
    <row r="40" spans="1:16" ht="30" customHeight="1" x14ac:dyDescent="0.25">
      <c r="A40" s="676">
        <v>125973</v>
      </c>
      <c r="B40" s="676"/>
      <c r="C40" s="676"/>
      <c r="D40" s="676" t="s">
        <v>27</v>
      </c>
      <c r="E40" s="679" t="s">
        <v>437</v>
      </c>
      <c r="F40" s="680">
        <v>43096</v>
      </c>
      <c r="G40" s="680">
        <v>44557</v>
      </c>
      <c r="H40" s="676" t="s">
        <v>4</v>
      </c>
      <c r="I40" s="693">
        <v>350000</v>
      </c>
      <c r="J40" s="3">
        <v>43096</v>
      </c>
      <c r="K40" s="619">
        <v>7</v>
      </c>
      <c r="L40" s="2">
        <v>80000</v>
      </c>
      <c r="M40" s="501">
        <f t="shared" si="3"/>
        <v>270000</v>
      </c>
      <c r="N40" s="110">
        <f t="shared" si="4"/>
        <v>11428.571428571429</v>
      </c>
      <c r="O40" s="110">
        <f>N40*48</f>
        <v>548571.42857142864</v>
      </c>
    </row>
    <row r="41" spans="1:16" ht="30" customHeight="1" x14ac:dyDescent="0.25">
      <c r="A41" s="713">
        <v>106225</v>
      </c>
      <c r="B41" s="713"/>
      <c r="C41" s="713"/>
      <c r="D41" s="713" t="s">
        <v>626</v>
      </c>
      <c r="E41" s="711" t="s">
        <v>627</v>
      </c>
      <c r="F41" s="710">
        <v>43143</v>
      </c>
      <c r="G41" s="710">
        <v>43873</v>
      </c>
      <c r="H41" s="713" t="s">
        <v>628</v>
      </c>
      <c r="I41" s="714">
        <v>6390000</v>
      </c>
      <c r="J41" s="3">
        <v>43171</v>
      </c>
      <c r="K41" s="619">
        <v>7</v>
      </c>
      <c r="L41" s="2">
        <v>805800</v>
      </c>
      <c r="M41" s="501">
        <f t="shared" si="3"/>
        <v>5584200</v>
      </c>
      <c r="N41" s="110">
        <f t="shared" si="4"/>
        <v>115114.28571428571</v>
      </c>
      <c r="O41" s="110">
        <f>N41*49</f>
        <v>5640600</v>
      </c>
    </row>
    <row r="42" spans="1:16" ht="30" customHeight="1" x14ac:dyDescent="0.25">
      <c r="A42" s="713">
        <v>105924</v>
      </c>
      <c r="B42" s="713"/>
      <c r="C42" s="713"/>
      <c r="D42" s="713" t="s">
        <v>333</v>
      </c>
      <c r="E42" s="711" t="s">
        <v>579</v>
      </c>
      <c r="F42" s="710">
        <v>43143</v>
      </c>
      <c r="G42" s="710">
        <v>43873</v>
      </c>
      <c r="H42" s="713" t="s">
        <v>36</v>
      </c>
      <c r="I42" s="714">
        <v>35000</v>
      </c>
      <c r="J42" s="3">
        <v>43174</v>
      </c>
      <c r="K42" s="619">
        <v>6</v>
      </c>
      <c r="L42" s="2">
        <v>36400</v>
      </c>
      <c r="M42" s="111">
        <f t="shared" si="3"/>
        <v>-1400</v>
      </c>
      <c r="N42" s="110">
        <f t="shared" si="4"/>
        <v>6066.666666666667</v>
      </c>
      <c r="O42" s="110">
        <f>N42*24</f>
        <v>145600</v>
      </c>
    </row>
    <row r="43" spans="1:16" ht="30" customHeight="1" x14ac:dyDescent="0.25">
      <c r="A43" s="24" t="s">
        <v>365</v>
      </c>
      <c r="B43" s="24"/>
      <c r="C43" s="24"/>
      <c r="D43" s="24" t="s">
        <v>630</v>
      </c>
      <c r="E43" s="24" t="s">
        <v>632</v>
      </c>
      <c r="F43" s="25">
        <v>43179</v>
      </c>
      <c r="G43" s="25">
        <v>43544</v>
      </c>
      <c r="H43" s="24" t="s">
        <v>32</v>
      </c>
      <c r="I43" s="688">
        <v>69400</v>
      </c>
      <c r="J43" s="3">
        <v>43210</v>
      </c>
      <c r="K43" s="619">
        <v>6</v>
      </c>
      <c r="L43" s="2">
        <v>111000</v>
      </c>
      <c r="M43" s="111">
        <f t="shared" si="3"/>
        <v>-41600</v>
      </c>
      <c r="N43" s="110">
        <f t="shared" si="4"/>
        <v>18500</v>
      </c>
      <c r="O43" s="110">
        <f>N43*12</f>
        <v>222000</v>
      </c>
      <c r="P43" s="669" t="s">
        <v>659</v>
      </c>
    </row>
    <row r="44" spans="1:16" ht="30" customHeight="1" x14ac:dyDescent="0.25">
      <c r="A44" s="24">
        <v>112799</v>
      </c>
      <c r="B44" s="24"/>
      <c r="C44" s="24"/>
      <c r="D44" s="24" t="s">
        <v>631</v>
      </c>
      <c r="E44" s="68" t="s">
        <v>633</v>
      </c>
      <c r="F44" s="25">
        <v>43186</v>
      </c>
      <c r="G44" s="25">
        <v>43551</v>
      </c>
      <c r="H44" s="24" t="s">
        <v>32</v>
      </c>
      <c r="I44" s="688">
        <v>72300</v>
      </c>
      <c r="J44" s="3">
        <v>43217</v>
      </c>
      <c r="K44" s="619">
        <v>6</v>
      </c>
      <c r="L44" s="2">
        <v>69500</v>
      </c>
      <c r="M44" s="501">
        <f t="shared" si="3"/>
        <v>2800</v>
      </c>
      <c r="N44" s="110">
        <f t="shared" si="4"/>
        <v>11583.333333333334</v>
      </c>
      <c r="O44" s="110">
        <f>N44*12</f>
        <v>139000</v>
      </c>
    </row>
    <row r="45" spans="1:16" ht="30" customHeight="1" x14ac:dyDescent="0.25">
      <c r="A45" s="24">
        <v>124764</v>
      </c>
      <c r="B45" s="24"/>
      <c r="C45" s="24"/>
      <c r="D45" s="24" t="s">
        <v>634</v>
      </c>
      <c r="E45" s="68" t="s">
        <v>635</v>
      </c>
      <c r="F45" s="25">
        <v>43188</v>
      </c>
      <c r="G45" s="25">
        <v>43552</v>
      </c>
      <c r="H45" s="24" t="s">
        <v>32</v>
      </c>
      <c r="I45" s="688">
        <v>50000</v>
      </c>
      <c r="J45" s="3">
        <v>43219</v>
      </c>
      <c r="K45" s="619">
        <v>6</v>
      </c>
      <c r="L45" s="2">
        <v>26000</v>
      </c>
      <c r="M45" s="501">
        <f t="shared" si="3"/>
        <v>24000</v>
      </c>
      <c r="N45" s="110">
        <f t="shared" si="4"/>
        <v>4333.333333333333</v>
      </c>
      <c r="O45" s="642">
        <f>N45*12</f>
        <v>52000</v>
      </c>
    </row>
    <row r="46" spans="1:16" ht="30" customHeight="1" x14ac:dyDescent="0.25">
      <c r="A46" s="24">
        <v>124338</v>
      </c>
      <c r="B46" s="24"/>
      <c r="C46" s="24"/>
      <c r="D46" s="24" t="s">
        <v>582</v>
      </c>
      <c r="E46" s="68" t="s">
        <v>636</v>
      </c>
      <c r="F46" s="25">
        <v>43188</v>
      </c>
      <c r="G46" s="25">
        <v>43552</v>
      </c>
      <c r="H46" s="24" t="s">
        <v>32</v>
      </c>
      <c r="I46" s="688">
        <v>59700</v>
      </c>
      <c r="J46" s="3">
        <v>43219</v>
      </c>
      <c r="K46" s="619">
        <v>5</v>
      </c>
      <c r="L46" s="2">
        <v>43300</v>
      </c>
      <c r="M46" s="501">
        <f t="shared" si="3"/>
        <v>16400</v>
      </c>
      <c r="N46" s="110">
        <f t="shared" si="4"/>
        <v>8660</v>
      </c>
      <c r="O46" s="110">
        <f>N46*12</f>
        <v>103920</v>
      </c>
    </row>
    <row r="47" spans="1:16" ht="30" customHeight="1" x14ac:dyDescent="0.25">
      <c r="A47" s="31">
        <v>116554</v>
      </c>
      <c r="B47" s="31"/>
      <c r="C47" s="31"/>
      <c r="D47" s="66" t="s">
        <v>433</v>
      </c>
      <c r="E47" s="66" t="s">
        <v>434</v>
      </c>
      <c r="F47" s="32">
        <v>43200</v>
      </c>
      <c r="G47" s="32">
        <v>43465</v>
      </c>
      <c r="H47" s="31" t="s">
        <v>639</v>
      </c>
      <c r="I47" s="691">
        <v>50000</v>
      </c>
      <c r="J47" s="3">
        <v>43230</v>
      </c>
      <c r="K47" s="619">
        <v>5</v>
      </c>
      <c r="L47" s="2">
        <v>12000</v>
      </c>
      <c r="M47" s="501">
        <f t="shared" si="3"/>
        <v>38000</v>
      </c>
      <c r="N47" s="110">
        <f t="shared" si="4"/>
        <v>2400</v>
      </c>
      <c r="O47" s="110">
        <f t="shared" ref="O47:O54" si="5">N47*12</f>
        <v>28800</v>
      </c>
    </row>
    <row r="48" spans="1:16" ht="30" customHeight="1" x14ac:dyDescent="0.25">
      <c r="A48" s="31">
        <v>109792</v>
      </c>
      <c r="B48" s="31"/>
      <c r="C48" s="31"/>
      <c r="D48" s="31" t="s">
        <v>637</v>
      </c>
      <c r="E48" s="66" t="s">
        <v>638</v>
      </c>
      <c r="F48" s="32">
        <v>43202</v>
      </c>
      <c r="G48" s="32">
        <v>43465</v>
      </c>
      <c r="H48" s="31" t="s">
        <v>639</v>
      </c>
      <c r="I48" s="691">
        <v>198000</v>
      </c>
      <c r="J48" s="3">
        <v>43232</v>
      </c>
      <c r="K48" s="619">
        <v>4</v>
      </c>
      <c r="L48" s="2">
        <v>198000</v>
      </c>
      <c r="M48" s="501">
        <f t="shared" si="3"/>
        <v>0</v>
      </c>
      <c r="N48" s="110">
        <f t="shared" si="4"/>
        <v>49500</v>
      </c>
      <c r="O48" s="110">
        <f t="shared" si="5"/>
        <v>594000</v>
      </c>
      <c r="P48" s="669" t="s">
        <v>675</v>
      </c>
    </row>
    <row r="49" spans="1:16" ht="30" customHeight="1" x14ac:dyDescent="0.25">
      <c r="A49" s="24">
        <v>100406</v>
      </c>
      <c r="B49" s="24"/>
      <c r="C49" s="24"/>
      <c r="D49" s="24" t="s">
        <v>577</v>
      </c>
      <c r="E49" s="24" t="s">
        <v>640</v>
      </c>
      <c r="F49" s="25">
        <v>43215</v>
      </c>
      <c r="G49" s="25">
        <v>43580</v>
      </c>
      <c r="H49" s="24" t="s">
        <v>32</v>
      </c>
      <c r="I49" s="688">
        <v>148000</v>
      </c>
      <c r="J49" s="3">
        <v>43245</v>
      </c>
      <c r="K49" s="619">
        <v>4</v>
      </c>
      <c r="L49" s="2">
        <v>90000</v>
      </c>
      <c r="M49" s="501">
        <f t="shared" si="3"/>
        <v>58000</v>
      </c>
      <c r="N49" s="110">
        <f t="shared" si="4"/>
        <v>22500</v>
      </c>
      <c r="O49" s="110">
        <f t="shared" si="5"/>
        <v>270000</v>
      </c>
    </row>
    <row r="50" spans="1:16" ht="30" customHeight="1" x14ac:dyDescent="0.25">
      <c r="A50" s="24">
        <v>129272</v>
      </c>
      <c r="B50" s="95"/>
      <c r="C50" s="95"/>
      <c r="D50" s="68" t="s">
        <v>641</v>
      </c>
      <c r="E50" s="68" t="s">
        <v>182</v>
      </c>
      <c r="F50" s="25">
        <v>43225</v>
      </c>
      <c r="G50" s="25">
        <v>43590</v>
      </c>
      <c r="H50" s="24" t="s">
        <v>32</v>
      </c>
      <c r="I50" s="688">
        <v>24000</v>
      </c>
      <c r="J50" s="3">
        <v>43256</v>
      </c>
      <c r="K50" s="619">
        <v>4</v>
      </c>
      <c r="L50" s="2">
        <v>6400</v>
      </c>
      <c r="M50" s="501">
        <f t="shared" si="3"/>
        <v>17600</v>
      </c>
      <c r="N50" s="110">
        <f t="shared" si="4"/>
        <v>1600</v>
      </c>
      <c r="O50" s="110">
        <f t="shared" si="5"/>
        <v>19200</v>
      </c>
    </row>
    <row r="51" spans="1:16" ht="30" customHeight="1" x14ac:dyDescent="0.25">
      <c r="A51" s="24">
        <v>126114</v>
      </c>
      <c r="B51" s="95"/>
      <c r="C51" s="95"/>
      <c r="D51" s="24" t="s">
        <v>630</v>
      </c>
      <c r="E51" s="24" t="s">
        <v>646</v>
      </c>
      <c r="F51" s="25">
        <v>43238</v>
      </c>
      <c r="G51" s="25">
        <v>43603</v>
      </c>
      <c r="H51" s="24" t="s">
        <v>32</v>
      </c>
      <c r="I51" s="688">
        <v>129000</v>
      </c>
      <c r="J51" s="3">
        <v>43269</v>
      </c>
      <c r="K51" s="619">
        <v>3</v>
      </c>
      <c r="L51" s="2">
        <v>254750</v>
      </c>
      <c r="M51" s="111">
        <f t="shared" si="3"/>
        <v>-125750</v>
      </c>
      <c r="N51" s="110">
        <f t="shared" si="4"/>
        <v>84916.666666666672</v>
      </c>
      <c r="O51" s="110">
        <f t="shared" si="5"/>
        <v>1019000</v>
      </c>
      <c r="P51" s="668" t="s">
        <v>665</v>
      </c>
    </row>
    <row r="52" spans="1:16" ht="30" customHeight="1" x14ac:dyDescent="0.25">
      <c r="A52" s="24">
        <v>109726</v>
      </c>
      <c r="B52" s="95"/>
      <c r="C52" s="95"/>
      <c r="D52" s="24" t="s">
        <v>40</v>
      </c>
      <c r="E52" s="68" t="s">
        <v>182</v>
      </c>
      <c r="F52" s="25">
        <v>43235</v>
      </c>
      <c r="G52" s="25">
        <v>43600</v>
      </c>
      <c r="H52" s="24" t="s">
        <v>32</v>
      </c>
      <c r="I52" s="688">
        <v>45000</v>
      </c>
      <c r="J52" s="3">
        <v>43266</v>
      </c>
      <c r="K52" s="619">
        <v>3</v>
      </c>
      <c r="L52" s="2">
        <v>11000</v>
      </c>
      <c r="M52" s="501">
        <f t="shared" si="3"/>
        <v>34000</v>
      </c>
      <c r="N52" s="110">
        <f t="shared" si="4"/>
        <v>3666.6666666666665</v>
      </c>
      <c r="O52" s="110">
        <f t="shared" si="5"/>
        <v>44000</v>
      </c>
    </row>
    <row r="53" spans="1:16" ht="30" customHeight="1" x14ac:dyDescent="0.25">
      <c r="A53" s="24">
        <v>129358</v>
      </c>
      <c r="B53" s="95"/>
      <c r="C53" s="95"/>
      <c r="D53" s="68" t="s">
        <v>185</v>
      </c>
      <c r="E53" s="95" t="s">
        <v>111</v>
      </c>
      <c r="F53" s="25">
        <v>43300</v>
      </c>
      <c r="G53" s="25">
        <v>43665</v>
      </c>
      <c r="H53" s="24" t="s">
        <v>32</v>
      </c>
      <c r="I53" s="688">
        <v>169200</v>
      </c>
      <c r="J53" s="3">
        <v>43331</v>
      </c>
      <c r="K53" s="619">
        <v>2</v>
      </c>
      <c r="L53" s="2">
        <v>8300</v>
      </c>
      <c r="M53" s="623">
        <f>I53-L53</f>
        <v>160900</v>
      </c>
      <c r="N53" s="1">
        <f t="shared" si="4"/>
        <v>4150</v>
      </c>
      <c r="O53" s="1">
        <f t="shared" si="5"/>
        <v>49800</v>
      </c>
    </row>
    <row r="54" spans="1:16" ht="30" customHeight="1" x14ac:dyDescent="0.25">
      <c r="A54" s="24">
        <v>105924</v>
      </c>
      <c r="B54" s="24"/>
      <c r="C54" s="24"/>
      <c r="D54" s="24" t="s">
        <v>333</v>
      </c>
      <c r="E54" s="68" t="s">
        <v>579</v>
      </c>
      <c r="F54" s="25">
        <v>43314</v>
      </c>
      <c r="G54" s="25">
        <v>43679</v>
      </c>
      <c r="H54" s="24" t="s">
        <v>32</v>
      </c>
      <c r="I54" s="688">
        <v>137500</v>
      </c>
      <c r="J54" s="3">
        <v>43345</v>
      </c>
      <c r="K54" s="619">
        <v>2</v>
      </c>
      <c r="L54" s="9">
        <v>1600</v>
      </c>
      <c r="M54" s="628">
        <f>I54-L54</f>
        <v>135900</v>
      </c>
      <c r="N54" s="1">
        <f t="shared" si="4"/>
        <v>800</v>
      </c>
      <c r="O54" s="1">
        <f t="shared" si="5"/>
        <v>9600</v>
      </c>
    </row>
    <row r="55" spans="1:16" ht="30" customHeight="1" x14ac:dyDescent="0.25">
      <c r="A55" s="38"/>
      <c r="B55" s="38"/>
      <c r="C55" s="38"/>
      <c r="D55" s="40"/>
      <c r="E55" s="40"/>
      <c r="F55" s="39"/>
      <c r="G55" s="39"/>
      <c r="H55" s="40"/>
      <c r="I55" s="44"/>
      <c r="J55" s="39"/>
      <c r="K55" s="631"/>
      <c r="L55" s="40"/>
      <c r="M55" s="632"/>
      <c r="N55" s="38"/>
      <c r="O55" s="38"/>
    </row>
    <row r="56" spans="1:16" ht="30" customHeight="1" x14ac:dyDescent="0.25">
      <c r="A56" s="38"/>
      <c r="B56" s="38"/>
      <c r="C56" s="38"/>
      <c r="D56" s="40"/>
      <c r="E56" s="38"/>
      <c r="F56" s="40"/>
      <c r="G56" s="40"/>
      <c r="H56" s="40"/>
      <c r="I56" s="44"/>
      <c r="J56" s="40"/>
      <c r="K56" s="631"/>
      <c r="L56" s="40"/>
      <c r="M56" s="632"/>
      <c r="N56" s="38"/>
      <c r="O56" s="38"/>
    </row>
    <row r="57" spans="1:16" ht="30" customHeight="1" x14ac:dyDescent="0.25">
      <c r="A57" s="38"/>
      <c r="B57" s="38"/>
      <c r="C57" s="38"/>
      <c r="D57" s="40"/>
      <c r="E57" s="38"/>
      <c r="F57" s="40"/>
      <c r="G57" s="40"/>
      <c r="H57" s="40"/>
      <c r="I57" s="44"/>
      <c r="J57" s="40"/>
      <c r="K57" s="631"/>
      <c r="L57" s="40"/>
      <c r="M57" s="632"/>
      <c r="N57" s="38"/>
      <c r="O57" s="38"/>
    </row>
    <row r="63" spans="1:16" ht="14.25" customHeight="1" x14ac:dyDescent="0.25"/>
  </sheetData>
  <mergeCells count="12">
    <mergeCell ref="O7:O8"/>
    <mergeCell ref="A2:B2"/>
    <mergeCell ref="A4:B4"/>
    <mergeCell ref="A5:C5"/>
    <mergeCell ref="A7:A8"/>
    <mergeCell ref="B7:B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39"/>
  <dimension ref="A1:V63"/>
  <sheetViews>
    <sheetView workbookViewId="0">
      <pane ySplit="8" topLeftCell="A24" activePane="bottomLeft" state="frozen"/>
      <selection activeCell="H5" sqref="H5"/>
      <selection pane="bottomLeft" activeCell="A27" sqref="A27:XFD27"/>
    </sheetView>
  </sheetViews>
  <sheetFormatPr defaultColWidth="9.140625" defaultRowHeight="15" x14ac:dyDescent="0.25"/>
  <cols>
    <col min="1" max="1" width="10.28515625" style="721" customWidth="1"/>
    <col min="2" max="2" width="9.42578125" style="721" customWidth="1"/>
    <col min="3" max="3" width="10.28515625" style="721" customWidth="1"/>
    <col min="4" max="4" width="22.28515625" style="363" customWidth="1"/>
    <col min="5" max="5" width="15" style="721" customWidth="1"/>
    <col min="6" max="6" width="10.5703125" style="363" customWidth="1"/>
    <col min="7" max="7" width="10.7109375" style="363" customWidth="1"/>
    <col min="8" max="8" width="12.7109375" style="363" customWidth="1"/>
    <col min="9" max="9" width="17.5703125" style="686" customWidth="1"/>
    <col min="10" max="10" width="10.140625" style="363" customWidth="1"/>
    <col min="11" max="11" width="10.28515625" style="624" customWidth="1"/>
    <col min="12" max="12" width="11.28515625" style="363" customWidth="1"/>
    <col min="13" max="13" width="12.5703125" style="627" customWidth="1"/>
    <col min="14" max="15" width="11.85546875" style="721" customWidth="1"/>
    <col min="16" max="16" width="36" style="721" customWidth="1"/>
    <col min="17" max="17" width="13.42578125" style="721" customWidth="1"/>
    <col min="18" max="16384" width="9.140625" style="721"/>
  </cols>
  <sheetData>
    <row r="1" spans="1:22" ht="20.100000000000001" customHeight="1" x14ac:dyDescent="0.25">
      <c r="A1" s="721" t="s">
        <v>549</v>
      </c>
    </row>
    <row r="2" spans="1:22" ht="20.100000000000001" customHeight="1" x14ac:dyDescent="0.25">
      <c r="A2" s="891" t="s">
        <v>199</v>
      </c>
      <c r="B2" s="891"/>
      <c r="C2" s="720"/>
    </row>
    <row r="3" spans="1:22" ht="20.100000000000001" customHeight="1" x14ac:dyDescent="0.25">
      <c r="A3" s="706" t="s">
        <v>667</v>
      </c>
      <c r="B3" s="706"/>
      <c r="C3" s="707"/>
    </row>
    <row r="4" spans="1:22" ht="20.100000000000001" customHeight="1" x14ac:dyDescent="0.25">
      <c r="A4" s="892" t="s">
        <v>668</v>
      </c>
      <c r="B4" s="892"/>
      <c r="C4" s="708"/>
    </row>
    <row r="5" spans="1:22" ht="20.100000000000001" customHeight="1" x14ac:dyDescent="0.25">
      <c r="A5" s="893" t="s">
        <v>661</v>
      </c>
      <c r="B5" s="893"/>
      <c r="C5" s="893"/>
    </row>
    <row r="6" spans="1:22" ht="20.100000000000001" customHeight="1" thickBot="1" x14ac:dyDescent="0.3"/>
    <row r="7" spans="1:22" ht="27" customHeight="1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68" t="s">
        <v>687</v>
      </c>
      <c r="O7" s="866" t="s">
        <v>654</v>
      </c>
    </row>
    <row r="8" spans="1:22" ht="48" customHeight="1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672</v>
      </c>
      <c r="L8" s="65" t="s">
        <v>122</v>
      </c>
      <c r="M8" s="879"/>
      <c r="N8" s="879"/>
      <c r="O8" s="867"/>
      <c r="V8" s="721" t="s">
        <v>505</v>
      </c>
    </row>
    <row r="9" spans="1:22" ht="30" customHeight="1" x14ac:dyDescent="0.25">
      <c r="A9" s="234" t="s">
        <v>371</v>
      </c>
      <c r="B9" s="32"/>
      <c r="C9" s="32"/>
      <c r="D9" s="66" t="s">
        <v>8</v>
      </c>
      <c r="E9" s="70" t="s">
        <v>102</v>
      </c>
      <c r="F9" s="32">
        <v>41870</v>
      </c>
      <c r="G9" s="32">
        <v>43331</v>
      </c>
      <c r="H9" s="31" t="s">
        <v>4</v>
      </c>
      <c r="I9" s="691">
        <v>248500</v>
      </c>
      <c r="J9" s="3">
        <v>41901</v>
      </c>
      <c r="K9" s="625" t="s">
        <v>518</v>
      </c>
      <c r="L9" s="696">
        <v>338000</v>
      </c>
      <c r="M9" s="111">
        <f>I9-L9</f>
        <v>-89500</v>
      </c>
      <c r="N9" s="110">
        <f>L9/K9</f>
        <v>7041.666666666667</v>
      </c>
      <c r="O9" s="110">
        <f>N9*48</f>
        <v>338000</v>
      </c>
      <c r="P9" s="721" t="s">
        <v>547</v>
      </c>
    </row>
    <row r="10" spans="1:22" ht="30" customHeight="1" x14ac:dyDescent="0.25">
      <c r="A10" s="236" t="s">
        <v>372</v>
      </c>
      <c r="B10" s="93"/>
      <c r="C10" s="93"/>
      <c r="D10" s="68" t="s">
        <v>50</v>
      </c>
      <c r="E10" s="69" t="s">
        <v>103</v>
      </c>
      <c r="F10" s="25">
        <v>42013</v>
      </c>
      <c r="G10" s="25">
        <v>43474</v>
      </c>
      <c r="H10" s="25" t="s">
        <v>4</v>
      </c>
      <c r="I10" s="688" t="s">
        <v>547</v>
      </c>
      <c r="J10" s="3">
        <v>42044</v>
      </c>
      <c r="K10" s="625" t="s">
        <v>70</v>
      </c>
      <c r="L10" s="695">
        <v>30800</v>
      </c>
      <c r="M10" s="501"/>
      <c r="N10" s="110">
        <f>L10/K10</f>
        <v>716.27906976744191</v>
      </c>
      <c r="O10" s="110">
        <f>N10*48</f>
        <v>34381.395348837214</v>
      </c>
    </row>
    <row r="11" spans="1:22" ht="30" customHeight="1" x14ac:dyDescent="0.25">
      <c r="A11" s="236" t="s">
        <v>373</v>
      </c>
      <c r="B11" s="93"/>
      <c r="C11" s="93"/>
      <c r="D11" s="68" t="s">
        <v>51</v>
      </c>
      <c r="E11" s="69" t="s">
        <v>103</v>
      </c>
      <c r="F11" s="25">
        <v>42013</v>
      </c>
      <c r="G11" s="25">
        <v>43474</v>
      </c>
      <c r="H11" s="25" t="s">
        <v>4</v>
      </c>
      <c r="I11" s="688">
        <v>30000</v>
      </c>
      <c r="J11" s="3">
        <v>42044</v>
      </c>
      <c r="K11" s="625" t="s">
        <v>70</v>
      </c>
      <c r="L11" s="695">
        <v>19000</v>
      </c>
      <c r="M11" s="501">
        <f>I11-L11</f>
        <v>11000</v>
      </c>
      <c r="N11" s="110">
        <f>L11/K11</f>
        <v>441.86046511627904</v>
      </c>
      <c r="O11" s="110">
        <f>N11*48</f>
        <v>21209.302325581393</v>
      </c>
    </row>
    <row r="12" spans="1:22" ht="30" customHeight="1" x14ac:dyDescent="0.25">
      <c r="A12" s="237" t="s">
        <v>374</v>
      </c>
      <c r="B12" s="25"/>
      <c r="C12" s="25"/>
      <c r="D12" s="68" t="s">
        <v>129</v>
      </c>
      <c r="E12" s="69" t="s">
        <v>103</v>
      </c>
      <c r="F12" s="25">
        <v>42013</v>
      </c>
      <c r="G12" s="25">
        <v>43474</v>
      </c>
      <c r="H12" s="25" t="s">
        <v>4</v>
      </c>
      <c r="I12" s="689" t="s">
        <v>547</v>
      </c>
      <c r="J12" s="3">
        <v>42044</v>
      </c>
      <c r="K12" s="625" t="s">
        <v>70</v>
      </c>
      <c r="L12" s="695">
        <v>25600</v>
      </c>
      <c r="M12" s="501"/>
      <c r="N12" s="110">
        <f>L12/K12</f>
        <v>595.34883720930236</v>
      </c>
      <c r="O12" s="110">
        <f>N12*48</f>
        <v>28576.744186046511</v>
      </c>
    </row>
    <row r="13" spans="1:22" ht="30" customHeight="1" x14ac:dyDescent="0.25">
      <c r="A13" s="237" t="s">
        <v>375</v>
      </c>
      <c r="B13" s="25"/>
      <c r="C13" s="25"/>
      <c r="D13" s="68" t="s">
        <v>196</v>
      </c>
      <c r="E13" s="69" t="s">
        <v>104</v>
      </c>
      <c r="F13" s="25">
        <v>42058</v>
      </c>
      <c r="G13" s="25">
        <v>43519</v>
      </c>
      <c r="H13" s="25" t="s">
        <v>4</v>
      </c>
      <c r="I13" s="688">
        <v>10708492</v>
      </c>
      <c r="J13" s="25">
        <v>42086</v>
      </c>
      <c r="K13" s="626" t="s">
        <v>399</v>
      </c>
      <c r="L13" s="697"/>
      <c r="M13" s="622"/>
      <c r="N13" s="361"/>
      <c r="O13" s="361"/>
    </row>
    <row r="14" spans="1:22" ht="30" customHeight="1" x14ac:dyDescent="0.25">
      <c r="A14" s="237" t="s">
        <v>376</v>
      </c>
      <c r="B14" s="25"/>
      <c r="C14" s="25"/>
      <c r="D14" s="68" t="s">
        <v>7</v>
      </c>
      <c r="E14" s="69" t="s">
        <v>182</v>
      </c>
      <c r="F14" s="25">
        <v>42137</v>
      </c>
      <c r="G14" s="25">
        <v>43598</v>
      </c>
      <c r="H14" s="25" t="s">
        <v>4</v>
      </c>
      <c r="I14" s="688">
        <v>419996</v>
      </c>
      <c r="J14" s="3">
        <v>42168</v>
      </c>
      <c r="K14" s="625" t="s">
        <v>85</v>
      </c>
      <c r="L14" s="695">
        <v>424000</v>
      </c>
      <c r="M14" s="111">
        <f t="shared" ref="M14:M23" si="0">I14-L14</f>
        <v>-4004</v>
      </c>
      <c r="N14" s="110">
        <f t="shared" ref="N14:N23" si="1">L14/K14</f>
        <v>10871.794871794871</v>
      </c>
      <c r="O14" s="110">
        <f t="shared" ref="O14:O23" si="2">N14*48</f>
        <v>521846.15384615381</v>
      </c>
    </row>
    <row r="15" spans="1:22" ht="30" customHeight="1" x14ac:dyDescent="0.25">
      <c r="A15" s="237" t="s">
        <v>377</v>
      </c>
      <c r="B15" s="24"/>
      <c r="C15" s="24"/>
      <c r="D15" s="68" t="s">
        <v>48</v>
      </c>
      <c r="E15" s="69" t="s">
        <v>105</v>
      </c>
      <c r="F15" s="25">
        <v>42150</v>
      </c>
      <c r="G15" s="25">
        <v>43611</v>
      </c>
      <c r="H15" s="24" t="s">
        <v>4</v>
      </c>
      <c r="I15" s="688">
        <v>19800</v>
      </c>
      <c r="J15" s="3">
        <v>42181</v>
      </c>
      <c r="K15" s="625" t="s">
        <v>69</v>
      </c>
      <c r="L15" s="695">
        <v>20000</v>
      </c>
      <c r="M15" s="111">
        <f t="shared" si="0"/>
        <v>-200</v>
      </c>
      <c r="N15" s="110">
        <f t="shared" si="1"/>
        <v>540.54054054054052</v>
      </c>
      <c r="O15" s="110">
        <f t="shared" si="2"/>
        <v>25945.945945945947</v>
      </c>
    </row>
    <row r="16" spans="1:22" ht="30" customHeight="1" x14ac:dyDescent="0.25">
      <c r="A16" s="237" t="s">
        <v>378</v>
      </c>
      <c r="B16" s="25"/>
      <c r="C16" s="25"/>
      <c r="D16" s="68" t="s">
        <v>10</v>
      </c>
      <c r="E16" s="69" t="s">
        <v>107</v>
      </c>
      <c r="F16" s="25">
        <v>42259</v>
      </c>
      <c r="G16" s="25">
        <v>43720</v>
      </c>
      <c r="H16" s="24" t="s">
        <v>4</v>
      </c>
      <c r="I16" s="688">
        <v>282000</v>
      </c>
      <c r="J16" s="3">
        <v>42289</v>
      </c>
      <c r="K16" s="625" t="s">
        <v>496</v>
      </c>
      <c r="L16" s="695">
        <v>216500</v>
      </c>
      <c r="M16" s="501">
        <f t="shared" si="0"/>
        <v>65500</v>
      </c>
      <c r="N16" s="110">
        <f t="shared" si="1"/>
        <v>6185.7142857142853</v>
      </c>
      <c r="O16" s="110">
        <f t="shared" si="2"/>
        <v>296914.28571428568</v>
      </c>
    </row>
    <row r="17" spans="1:22" ht="30" customHeight="1" x14ac:dyDescent="0.25">
      <c r="A17" s="236" t="s">
        <v>379</v>
      </c>
      <c r="B17" s="93"/>
      <c r="C17" s="93"/>
      <c r="D17" s="68" t="s">
        <v>6</v>
      </c>
      <c r="E17" s="69" t="s">
        <v>106</v>
      </c>
      <c r="F17" s="25">
        <v>42259</v>
      </c>
      <c r="G17" s="25">
        <v>43720</v>
      </c>
      <c r="H17" s="24" t="s">
        <v>4</v>
      </c>
      <c r="I17" s="688">
        <v>53600</v>
      </c>
      <c r="J17" s="3">
        <v>42289</v>
      </c>
      <c r="K17" s="625" t="s">
        <v>496</v>
      </c>
      <c r="L17" s="695">
        <v>53000</v>
      </c>
      <c r="M17" s="501">
        <f t="shared" si="0"/>
        <v>600</v>
      </c>
      <c r="N17" s="110">
        <f t="shared" si="1"/>
        <v>1514.2857142857142</v>
      </c>
      <c r="O17" s="110">
        <f t="shared" si="2"/>
        <v>72685.71428571429</v>
      </c>
    </row>
    <row r="18" spans="1:22" ht="30" customHeight="1" x14ac:dyDescent="0.25">
      <c r="A18" s="236" t="s">
        <v>380</v>
      </c>
      <c r="B18" s="93"/>
      <c r="C18" s="93"/>
      <c r="D18" s="68" t="s">
        <v>47</v>
      </c>
      <c r="E18" s="69" t="s">
        <v>108</v>
      </c>
      <c r="F18" s="25">
        <v>42259</v>
      </c>
      <c r="G18" s="25">
        <v>43720</v>
      </c>
      <c r="H18" s="24" t="s">
        <v>4</v>
      </c>
      <c r="I18" s="688">
        <v>1599996</v>
      </c>
      <c r="J18" s="3">
        <v>42289</v>
      </c>
      <c r="K18" s="625" t="s">
        <v>496</v>
      </c>
      <c r="L18" s="695">
        <v>1528000</v>
      </c>
      <c r="M18" s="501">
        <f t="shared" si="0"/>
        <v>71996</v>
      </c>
      <c r="N18" s="110">
        <f t="shared" si="1"/>
        <v>43657.142857142855</v>
      </c>
      <c r="O18" s="110">
        <f t="shared" si="2"/>
        <v>2095542.857142857</v>
      </c>
    </row>
    <row r="19" spans="1:22" ht="30" customHeight="1" x14ac:dyDescent="0.25">
      <c r="A19" s="237" t="s">
        <v>381</v>
      </c>
      <c r="B19" s="25"/>
      <c r="C19" s="25"/>
      <c r="D19" s="68" t="s">
        <v>184</v>
      </c>
      <c r="E19" s="69" t="s">
        <v>109</v>
      </c>
      <c r="F19" s="25">
        <v>42259</v>
      </c>
      <c r="G19" s="25">
        <v>43720</v>
      </c>
      <c r="H19" s="24" t="s">
        <v>4</v>
      </c>
      <c r="I19" s="688">
        <v>868400</v>
      </c>
      <c r="J19" s="74">
        <v>42289</v>
      </c>
      <c r="K19" s="625" t="s">
        <v>496</v>
      </c>
      <c r="L19" s="695">
        <v>666000</v>
      </c>
      <c r="M19" s="501">
        <f t="shared" si="0"/>
        <v>202400</v>
      </c>
      <c r="N19" s="110">
        <f t="shared" si="1"/>
        <v>19028.571428571428</v>
      </c>
      <c r="O19" s="110">
        <f t="shared" si="2"/>
        <v>913371.42857142852</v>
      </c>
    </row>
    <row r="20" spans="1:22" ht="30" customHeight="1" x14ac:dyDescent="0.25">
      <c r="A20" s="24">
        <v>108132</v>
      </c>
      <c r="B20" s="95"/>
      <c r="C20" s="95"/>
      <c r="D20" s="24" t="s">
        <v>425</v>
      </c>
      <c r="E20" s="95" t="s">
        <v>97</v>
      </c>
      <c r="F20" s="25">
        <v>42817</v>
      </c>
      <c r="G20" s="25">
        <v>43547</v>
      </c>
      <c r="H20" s="24" t="s">
        <v>36</v>
      </c>
      <c r="I20" s="690">
        <v>19900</v>
      </c>
      <c r="J20" s="3">
        <v>42848</v>
      </c>
      <c r="K20" s="619">
        <v>16</v>
      </c>
      <c r="L20" s="696">
        <v>19000</v>
      </c>
      <c r="M20" s="501">
        <f t="shared" si="0"/>
        <v>900</v>
      </c>
      <c r="N20" s="110">
        <f t="shared" si="1"/>
        <v>1187.5</v>
      </c>
      <c r="O20" s="110">
        <f>N20*24</f>
        <v>28500</v>
      </c>
    </row>
    <row r="21" spans="1:22" ht="30" customHeight="1" x14ac:dyDescent="0.25">
      <c r="A21" s="709" t="s">
        <v>383</v>
      </c>
      <c r="B21" s="710"/>
      <c r="C21" s="710"/>
      <c r="D21" s="711" t="s">
        <v>185</v>
      </c>
      <c r="E21" s="712" t="s">
        <v>111</v>
      </c>
      <c r="F21" s="710">
        <v>42389</v>
      </c>
      <c r="G21" s="710">
        <v>43850</v>
      </c>
      <c r="H21" s="713" t="s">
        <v>4</v>
      </c>
      <c r="I21" s="714">
        <v>358800</v>
      </c>
      <c r="J21" s="3">
        <v>42420</v>
      </c>
      <c r="K21" s="625" t="s">
        <v>404</v>
      </c>
      <c r="L21" s="696">
        <v>423500</v>
      </c>
      <c r="M21" s="111">
        <f t="shared" si="0"/>
        <v>-64700</v>
      </c>
      <c r="N21" s="110">
        <f t="shared" si="1"/>
        <v>13661.290322580646</v>
      </c>
      <c r="O21" s="110">
        <f t="shared" si="2"/>
        <v>655741.93548387103</v>
      </c>
    </row>
    <row r="22" spans="1:22" ht="30" customHeight="1" x14ac:dyDescent="0.25">
      <c r="A22" s="709" t="s">
        <v>384</v>
      </c>
      <c r="B22" s="713"/>
      <c r="C22" s="713"/>
      <c r="D22" s="711" t="s">
        <v>38</v>
      </c>
      <c r="E22" s="712" t="s">
        <v>112</v>
      </c>
      <c r="F22" s="710">
        <v>42440</v>
      </c>
      <c r="G22" s="710">
        <v>43901</v>
      </c>
      <c r="H22" s="713" t="s">
        <v>4</v>
      </c>
      <c r="I22" s="714">
        <v>67354.070000000007</v>
      </c>
      <c r="J22" s="74">
        <v>42471</v>
      </c>
      <c r="K22" s="625" t="s">
        <v>405</v>
      </c>
      <c r="L22" s="696">
        <v>66000</v>
      </c>
      <c r="M22" s="501">
        <f t="shared" si="0"/>
        <v>1354.070000000007</v>
      </c>
      <c r="N22" s="110">
        <f t="shared" si="1"/>
        <v>2538.4615384615386</v>
      </c>
      <c r="O22" s="110">
        <f t="shared" si="2"/>
        <v>121846.15384615384</v>
      </c>
    </row>
    <row r="23" spans="1:22" ht="30" customHeight="1" x14ac:dyDescent="0.25">
      <c r="A23" s="709" t="s">
        <v>385</v>
      </c>
      <c r="B23" s="713"/>
      <c r="C23" s="713"/>
      <c r="D23" s="711" t="s">
        <v>186</v>
      </c>
      <c r="E23" s="712" t="s">
        <v>112</v>
      </c>
      <c r="F23" s="710">
        <v>42440</v>
      </c>
      <c r="G23" s="710">
        <v>43901</v>
      </c>
      <c r="H23" s="713" t="s">
        <v>4</v>
      </c>
      <c r="I23" s="714">
        <v>67114</v>
      </c>
      <c r="J23" s="3">
        <v>42471</v>
      </c>
      <c r="K23" s="625" t="s">
        <v>520</v>
      </c>
      <c r="L23" s="695">
        <v>41000</v>
      </c>
      <c r="M23" s="501">
        <f t="shared" si="0"/>
        <v>26114</v>
      </c>
      <c r="N23" s="110">
        <f t="shared" si="1"/>
        <v>1464.2857142857142</v>
      </c>
      <c r="O23" s="110">
        <f t="shared" si="2"/>
        <v>70285.71428571429</v>
      </c>
      <c r="P23" s="444"/>
      <c r="Q23" s="444"/>
      <c r="R23" s="444"/>
      <c r="S23" s="444"/>
    </row>
    <row r="24" spans="1:22" ht="30" customHeight="1" x14ac:dyDescent="0.25">
      <c r="A24" s="709"/>
      <c r="B24" s="713"/>
      <c r="C24" s="713"/>
      <c r="D24" s="711" t="s">
        <v>39</v>
      </c>
      <c r="E24" s="712" t="s">
        <v>112</v>
      </c>
      <c r="F24" s="710">
        <v>42440</v>
      </c>
      <c r="G24" s="710">
        <v>43901</v>
      </c>
      <c r="H24" s="713" t="s">
        <v>4</v>
      </c>
      <c r="I24" s="714">
        <v>67352</v>
      </c>
      <c r="J24" s="710">
        <v>42471</v>
      </c>
      <c r="K24" s="709" t="s">
        <v>520</v>
      </c>
      <c r="L24" s="715"/>
      <c r="M24" s="716"/>
      <c r="N24" s="717"/>
      <c r="O24" s="717"/>
      <c r="P24" s="444"/>
      <c r="Q24" s="444"/>
      <c r="R24" s="444"/>
      <c r="S24" s="444"/>
    </row>
    <row r="25" spans="1:22" ht="30" customHeight="1" x14ac:dyDescent="0.25">
      <c r="A25" s="709" t="s">
        <v>386</v>
      </c>
      <c r="B25" s="713"/>
      <c r="C25" s="713"/>
      <c r="D25" s="711" t="s">
        <v>37</v>
      </c>
      <c r="E25" s="712" t="s">
        <v>112</v>
      </c>
      <c r="F25" s="710">
        <v>42440</v>
      </c>
      <c r="G25" s="710">
        <v>43901</v>
      </c>
      <c r="H25" s="713" t="s">
        <v>4</v>
      </c>
      <c r="I25" s="714">
        <v>115272.71</v>
      </c>
      <c r="J25" s="3">
        <v>42471</v>
      </c>
      <c r="K25" s="625" t="s">
        <v>86</v>
      </c>
      <c r="L25" s="695">
        <v>34700</v>
      </c>
      <c r="M25" s="501">
        <f>I25-L25</f>
        <v>80572.710000000006</v>
      </c>
      <c r="N25" s="110">
        <f>L25/K25</f>
        <v>1196.5517241379309</v>
      </c>
      <c r="O25" s="110">
        <f>N25*48</f>
        <v>57434.482758620681</v>
      </c>
      <c r="P25" s="444"/>
      <c r="Q25" s="444"/>
      <c r="R25" s="444"/>
      <c r="S25" s="444"/>
    </row>
    <row r="26" spans="1:22" ht="30" customHeight="1" x14ac:dyDescent="0.25">
      <c r="A26" s="709" t="s">
        <v>387</v>
      </c>
      <c r="B26" s="713"/>
      <c r="C26" s="713"/>
      <c r="D26" s="711" t="s">
        <v>40</v>
      </c>
      <c r="E26" s="712" t="s">
        <v>112</v>
      </c>
      <c r="F26" s="710">
        <v>42440</v>
      </c>
      <c r="G26" s="710">
        <v>43901</v>
      </c>
      <c r="H26" s="713" t="s">
        <v>4</v>
      </c>
      <c r="I26" s="714">
        <v>67140</v>
      </c>
      <c r="J26" s="3">
        <v>42471</v>
      </c>
      <c r="K26" s="625" t="s">
        <v>520</v>
      </c>
      <c r="L26" s="695">
        <v>23500</v>
      </c>
      <c r="M26" s="501">
        <f>I26-L26</f>
        <v>43640</v>
      </c>
      <c r="N26" s="110">
        <f>L26/K26</f>
        <v>839.28571428571433</v>
      </c>
      <c r="O26" s="110">
        <f>N26*48</f>
        <v>40285.71428571429</v>
      </c>
      <c r="P26" s="444"/>
      <c r="Q26" s="444"/>
      <c r="R26" s="444"/>
      <c r="S26" s="444"/>
      <c r="T26" s="76"/>
      <c r="U26" s="77"/>
      <c r="V26" s="77"/>
    </row>
    <row r="27" spans="1:22" ht="30" customHeight="1" x14ac:dyDescent="0.25">
      <c r="A27" s="709" t="s">
        <v>388</v>
      </c>
      <c r="B27" s="710"/>
      <c r="C27" s="710"/>
      <c r="D27" s="711" t="s">
        <v>24</v>
      </c>
      <c r="E27" s="712" t="s">
        <v>177</v>
      </c>
      <c r="F27" s="710">
        <v>42545</v>
      </c>
      <c r="G27" s="710">
        <v>44006</v>
      </c>
      <c r="H27" s="713" t="s">
        <v>4</v>
      </c>
      <c r="I27" s="714">
        <v>30000000</v>
      </c>
      <c r="J27" s="3">
        <v>42575</v>
      </c>
      <c r="K27" s="625" t="s">
        <v>82</v>
      </c>
      <c r="L27" s="698">
        <v>11871000</v>
      </c>
      <c r="M27" s="501">
        <f>I27-L27</f>
        <v>18129000</v>
      </c>
      <c r="N27" s="110">
        <f>L27/K27</f>
        <v>474840</v>
      </c>
      <c r="O27" s="110">
        <f>N27*48</f>
        <v>22792320</v>
      </c>
      <c r="P27" s="669" t="s">
        <v>738</v>
      </c>
      <c r="Q27" s="444"/>
      <c r="R27" s="444"/>
      <c r="S27" s="444"/>
    </row>
    <row r="28" spans="1:22" ht="30" customHeight="1" x14ac:dyDescent="0.25">
      <c r="A28" s="709" t="s">
        <v>384</v>
      </c>
      <c r="B28" s="710"/>
      <c r="C28" s="710"/>
      <c r="D28" s="711" t="s">
        <v>30</v>
      </c>
      <c r="E28" s="712" t="s">
        <v>181</v>
      </c>
      <c r="F28" s="710">
        <v>42664</v>
      </c>
      <c r="G28" s="710">
        <v>44125</v>
      </c>
      <c r="H28" s="713" t="s">
        <v>4</v>
      </c>
      <c r="I28" s="714">
        <v>91949</v>
      </c>
      <c r="J28" s="74">
        <v>42695</v>
      </c>
      <c r="K28" s="625" t="s">
        <v>81</v>
      </c>
      <c r="L28" s="696">
        <v>56600</v>
      </c>
      <c r="M28" s="501">
        <f>I28-L28</f>
        <v>35349</v>
      </c>
      <c r="N28" s="110">
        <f>L28/K28</f>
        <v>2460.8695652173915</v>
      </c>
      <c r="O28" s="110">
        <f>N28*48</f>
        <v>118121.73913043478</v>
      </c>
      <c r="P28" s="444"/>
      <c r="Q28" s="444"/>
      <c r="R28" s="444"/>
      <c r="S28" s="444"/>
    </row>
    <row r="29" spans="1:22" ht="30" customHeight="1" x14ac:dyDescent="0.25">
      <c r="A29" s="237" t="s">
        <v>389</v>
      </c>
      <c r="B29" s="95"/>
      <c r="C29" s="95"/>
      <c r="D29" s="68" t="s">
        <v>60</v>
      </c>
      <c r="E29" s="69" t="s">
        <v>113</v>
      </c>
      <c r="F29" s="25">
        <v>41883</v>
      </c>
      <c r="G29" s="24"/>
      <c r="H29" s="24"/>
      <c r="I29" s="688" t="s">
        <v>61</v>
      </c>
      <c r="J29" s="25">
        <v>41913</v>
      </c>
      <c r="K29" s="237"/>
      <c r="L29" s="688"/>
      <c r="M29" s="622"/>
      <c r="N29" s="361"/>
      <c r="O29" s="361"/>
    </row>
    <row r="30" spans="1:22" ht="30" customHeight="1" x14ac:dyDescent="0.25">
      <c r="A30" s="659" t="s">
        <v>365</v>
      </c>
      <c r="B30" s="652"/>
      <c r="C30" s="652"/>
      <c r="D30" s="71" t="s">
        <v>328</v>
      </c>
      <c r="E30" s="660" t="s">
        <v>428</v>
      </c>
      <c r="F30" s="78">
        <v>42767</v>
      </c>
      <c r="G30" s="78">
        <v>43100</v>
      </c>
      <c r="H30" s="71" t="s">
        <v>522</v>
      </c>
      <c r="I30" s="687">
        <v>157000</v>
      </c>
      <c r="J30" s="78">
        <v>42826</v>
      </c>
      <c r="K30" s="71">
        <v>17</v>
      </c>
      <c r="L30" s="687">
        <v>257000</v>
      </c>
      <c r="M30" s="398">
        <f>I30-L30</f>
        <v>-100000</v>
      </c>
      <c r="N30" s="398">
        <f>L30/K30</f>
        <v>15117.64705882353</v>
      </c>
      <c r="O30" s="398">
        <f>N30*10</f>
        <v>151176.4705882353</v>
      </c>
      <c r="P30" s="670" t="s">
        <v>658</v>
      </c>
    </row>
    <row r="31" spans="1:22" ht="30" customHeight="1" x14ac:dyDescent="0.25">
      <c r="A31" s="31">
        <v>100406</v>
      </c>
      <c r="B31" s="384"/>
      <c r="C31" s="384"/>
      <c r="D31" s="31" t="s">
        <v>577</v>
      </c>
      <c r="E31" s="31" t="s">
        <v>578</v>
      </c>
      <c r="F31" s="32">
        <v>42804</v>
      </c>
      <c r="G31" s="32">
        <v>43169</v>
      </c>
      <c r="H31" s="31" t="s">
        <v>32</v>
      </c>
      <c r="I31" s="691">
        <v>99000</v>
      </c>
      <c r="J31" s="32">
        <v>42835</v>
      </c>
      <c r="K31" s="31">
        <v>17</v>
      </c>
      <c r="L31" s="699">
        <v>80000</v>
      </c>
      <c r="M31" s="610">
        <f>I31-L31</f>
        <v>19000</v>
      </c>
      <c r="N31" s="610">
        <f>L31/K31</f>
        <v>4705.8823529411766</v>
      </c>
      <c r="O31" s="610">
        <f>N31*12</f>
        <v>56470.588235294119</v>
      </c>
    </row>
    <row r="32" spans="1:22" ht="30" customHeight="1" x14ac:dyDescent="0.25">
      <c r="A32" s="234">
        <v>118099</v>
      </c>
      <c r="B32" s="32"/>
      <c r="C32" s="32"/>
      <c r="D32" s="66" t="s">
        <v>516</v>
      </c>
      <c r="E32" s="66" t="s">
        <v>523</v>
      </c>
      <c r="F32" s="32">
        <v>42865</v>
      </c>
      <c r="G32" s="32">
        <v>43247</v>
      </c>
      <c r="H32" s="31" t="s">
        <v>32</v>
      </c>
      <c r="I32" s="691">
        <v>19592</v>
      </c>
      <c r="J32" s="32">
        <v>42896</v>
      </c>
      <c r="K32" s="31"/>
      <c r="L32" s="699"/>
      <c r="M32" s="610"/>
      <c r="N32" s="610"/>
      <c r="O32" s="610"/>
    </row>
    <row r="33" spans="1:16" ht="30" customHeight="1" x14ac:dyDescent="0.25">
      <c r="A33" s="31">
        <v>118715</v>
      </c>
      <c r="B33" s="384"/>
      <c r="C33" s="384"/>
      <c r="D33" s="31" t="s">
        <v>188</v>
      </c>
      <c r="E33" s="31" t="s">
        <v>562</v>
      </c>
      <c r="F33" s="32">
        <v>42878</v>
      </c>
      <c r="G33" s="32">
        <v>43243</v>
      </c>
      <c r="H33" s="31" t="s">
        <v>32</v>
      </c>
      <c r="I33" s="691">
        <v>64195</v>
      </c>
      <c r="J33" s="32">
        <v>42909</v>
      </c>
      <c r="K33" s="31">
        <v>14</v>
      </c>
      <c r="L33" s="699">
        <v>48300</v>
      </c>
      <c r="M33" s="610">
        <f t="shared" ref="M33:M54" si="3">I33-L33</f>
        <v>15895</v>
      </c>
      <c r="N33" s="610">
        <f t="shared" ref="N33:N54" si="4">L33/K33</f>
        <v>3450</v>
      </c>
      <c r="O33" s="610">
        <f>N33*12</f>
        <v>41400</v>
      </c>
    </row>
    <row r="34" spans="1:16" ht="30" x14ac:dyDescent="0.25">
      <c r="A34" s="31">
        <v>105924</v>
      </c>
      <c r="B34" s="384"/>
      <c r="C34" s="384"/>
      <c r="D34" s="66" t="s">
        <v>576</v>
      </c>
      <c r="E34" s="66" t="s">
        <v>579</v>
      </c>
      <c r="F34" s="32">
        <v>42936</v>
      </c>
      <c r="G34" s="32">
        <v>43301</v>
      </c>
      <c r="H34" s="31" t="s">
        <v>32</v>
      </c>
      <c r="I34" s="691">
        <v>40500</v>
      </c>
      <c r="J34" s="32">
        <v>42967</v>
      </c>
      <c r="K34" s="31">
        <v>12</v>
      </c>
      <c r="L34" s="31">
        <v>40500</v>
      </c>
      <c r="M34" s="610">
        <f t="shared" si="3"/>
        <v>0</v>
      </c>
      <c r="N34" s="610">
        <f t="shared" si="4"/>
        <v>3375</v>
      </c>
      <c r="O34" s="610">
        <f>N34*12</f>
        <v>40500</v>
      </c>
    </row>
    <row r="35" spans="1:16" ht="30" customHeight="1" x14ac:dyDescent="0.25">
      <c r="A35" s="31">
        <v>115483</v>
      </c>
      <c r="B35" s="384"/>
      <c r="C35" s="384"/>
      <c r="D35" s="31" t="s">
        <v>580</v>
      </c>
      <c r="E35" s="66" t="s">
        <v>581</v>
      </c>
      <c r="F35" s="32">
        <v>42930</v>
      </c>
      <c r="G35" s="32">
        <v>43295</v>
      </c>
      <c r="H35" s="31" t="s">
        <v>32</v>
      </c>
      <c r="I35" s="691">
        <v>62000</v>
      </c>
      <c r="J35" s="32">
        <v>42961</v>
      </c>
      <c r="K35" s="31">
        <v>10</v>
      </c>
      <c r="L35" s="31">
        <v>62000</v>
      </c>
      <c r="M35" s="610">
        <f t="shared" si="3"/>
        <v>0</v>
      </c>
      <c r="N35" s="610">
        <f t="shared" si="4"/>
        <v>6200</v>
      </c>
      <c r="O35" s="610">
        <f>N35*12</f>
        <v>74400</v>
      </c>
    </row>
    <row r="36" spans="1:16" s="756" customFormat="1" ht="30" customHeight="1" x14ac:dyDescent="0.25">
      <c r="A36" s="760">
        <v>104554</v>
      </c>
      <c r="B36" s="760"/>
      <c r="C36" s="760"/>
      <c r="D36" s="760" t="s">
        <v>24</v>
      </c>
      <c r="E36" s="761" t="s">
        <v>731</v>
      </c>
      <c r="F36" s="762">
        <v>42738</v>
      </c>
      <c r="G36" s="762">
        <v>44199</v>
      </c>
      <c r="H36" s="760" t="s">
        <v>4</v>
      </c>
      <c r="I36" s="763">
        <v>576000</v>
      </c>
      <c r="J36" s="554">
        <v>42769</v>
      </c>
      <c r="K36" s="619">
        <v>20</v>
      </c>
      <c r="L36" s="696">
        <v>131300</v>
      </c>
      <c r="M36" s="501">
        <f t="shared" si="3"/>
        <v>444700</v>
      </c>
      <c r="N36" s="110">
        <f t="shared" si="4"/>
        <v>6565</v>
      </c>
      <c r="O36" s="110">
        <f>N36*48</f>
        <v>315120</v>
      </c>
      <c r="P36" s="668" t="s">
        <v>732</v>
      </c>
    </row>
    <row r="37" spans="1:16" ht="30" customHeight="1" x14ac:dyDescent="0.25">
      <c r="A37" s="676">
        <v>124338</v>
      </c>
      <c r="B37" s="677"/>
      <c r="C37" s="677"/>
      <c r="D37" s="678" t="s">
        <v>582</v>
      </c>
      <c r="E37" s="679" t="s">
        <v>583</v>
      </c>
      <c r="F37" s="680">
        <v>42989</v>
      </c>
      <c r="G37" s="680">
        <v>44450</v>
      </c>
      <c r="H37" s="676" t="s">
        <v>4</v>
      </c>
      <c r="I37" s="693">
        <v>48800</v>
      </c>
      <c r="J37" s="3">
        <v>43019</v>
      </c>
      <c r="K37" s="619">
        <v>10</v>
      </c>
      <c r="L37" s="2">
        <v>33300</v>
      </c>
      <c r="M37" s="501">
        <f t="shared" si="3"/>
        <v>15500</v>
      </c>
      <c r="N37" s="110">
        <f t="shared" si="4"/>
        <v>3330</v>
      </c>
      <c r="O37" s="110">
        <f>N37*48</f>
        <v>159840</v>
      </c>
      <c r="P37" s="668" t="s">
        <v>673</v>
      </c>
    </row>
    <row r="38" spans="1:16" ht="30" customHeight="1" x14ac:dyDescent="0.25">
      <c r="A38" s="676">
        <v>124338</v>
      </c>
      <c r="B38" s="677"/>
      <c r="C38" s="677"/>
      <c r="D38" s="678" t="s">
        <v>582</v>
      </c>
      <c r="E38" s="679" t="s">
        <v>584</v>
      </c>
      <c r="F38" s="681">
        <v>42998</v>
      </c>
      <c r="G38" s="680">
        <v>44459</v>
      </c>
      <c r="H38" s="676" t="s">
        <v>4</v>
      </c>
      <c r="I38" s="693">
        <v>49300</v>
      </c>
      <c r="J38" s="3">
        <v>43028</v>
      </c>
      <c r="K38" s="619">
        <v>9</v>
      </c>
      <c r="L38" s="2">
        <v>28000</v>
      </c>
      <c r="M38" s="501">
        <f t="shared" si="3"/>
        <v>21300</v>
      </c>
      <c r="N38" s="110">
        <f t="shared" si="4"/>
        <v>3111.1111111111113</v>
      </c>
      <c r="O38" s="110">
        <f>N38*48</f>
        <v>149333.33333333334</v>
      </c>
      <c r="P38" s="726">
        <v>103004</v>
      </c>
    </row>
    <row r="39" spans="1:16" ht="30" customHeight="1" x14ac:dyDescent="0.25">
      <c r="A39" s="676">
        <v>115483</v>
      </c>
      <c r="B39" s="677"/>
      <c r="C39" s="677"/>
      <c r="D39" s="676" t="s">
        <v>580</v>
      </c>
      <c r="E39" s="676" t="s">
        <v>601</v>
      </c>
      <c r="F39" s="680">
        <v>43096</v>
      </c>
      <c r="G39" s="680">
        <v>44557</v>
      </c>
      <c r="H39" s="676" t="s">
        <v>4</v>
      </c>
      <c r="I39" s="693">
        <v>1500000</v>
      </c>
      <c r="J39" s="3">
        <v>43127</v>
      </c>
      <c r="K39" s="619">
        <v>9</v>
      </c>
      <c r="L39" s="2">
        <v>290700</v>
      </c>
      <c r="M39" s="501">
        <f t="shared" si="3"/>
        <v>1209300</v>
      </c>
      <c r="N39" s="110">
        <f t="shared" si="4"/>
        <v>32300</v>
      </c>
      <c r="O39" s="110">
        <f>N39*48</f>
        <v>1550400</v>
      </c>
    </row>
    <row r="40" spans="1:16" ht="30" customHeight="1" x14ac:dyDescent="0.25">
      <c r="A40" s="676">
        <v>125973</v>
      </c>
      <c r="B40" s="676"/>
      <c r="C40" s="676"/>
      <c r="D40" s="676" t="s">
        <v>27</v>
      </c>
      <c r="E40" s="679" t="s">
        <v>437</v>
      </c>
      <c r="F40" s="680">
        <v>43096</v>
      </c>
      <c r="G40" s="680">
        <v>44557</v>
      </c>
      <c r="H40" s="676" t="s">
        <v>4</v>
      </c>
      <c r="I40" s="693">
        <v>350000</v>
      </c>
      <c r="J40" s="3">
        <v>43096</v>
      </c>
      <c r="K40" s="619">
        <v>7</v>
      </c>
      <c r="L40" s="2">
        <v>86700</v>
      </c>
      <c r="M40" s="501">
        <f t="shared" si="3"/>
        <v>263300</v>
      </c>
      <c r="N40" s="110">
        <f t="shared" si="4"/>
        <v>12385.714285714286</v>
      </c>
      <c r="O40" s="110">
        <f>N40*48</f>
        <v>594514.28571428568</v>
      </c>
    </row>
    <row r="41" spans="1:16" ht="30" customHeight="1" x14ac:dyDescent="0.25">
      <c r="A41" s="713">
        <v>106225</v>
      </c>
      <c r="B41" s="713"/>
      <c r="C41" s="713"/>
      <c r="D41" s="713" t="s">
        <v>626</v>
      </c>
      <c r="E41" s="711" t="s">
        <v>627</v>
      </c>
      <c r="F41" s="710">
        <v>43143</v>
      </c>
      <c r="G41" s="710">
        <v>43873</v>
      </c>
      <c r="H41" s="713" t="s">
        <v>628</v>
      </c>
      <c r="I41" s="714">
        <v>6390000</v>
      </c>
      <c r="J41" s="3">
        <v>43171</v>
      </c>
      <c r="K41" s="619">
        <v>7</v>
      </c>
      <c r="L41" s="2">
        <v>833900</v>
      </c>
      <c r="M41" s="501">
        <f t="shared" si="3"/>
        <v>5556100</v>
      </c>
      <c r="N41" s="110">
        <f t="shared" si="4"/>
        <v>119128.57142857143</v>
      </c>
      <c r="O41" s="110">
        <f>N41*49</f>
        <v>5837300</v>
      </c>
    </row>
    <row r="42" spans="1:16" ht="30" customHeight="1" x14ac:dyDescent="0.25">
      <c r="A42" s="713">
        <v>105924</v>
      </c>
      <c r="B42" s="713"/>
      <c r="C42" s="713"/>
      <c r="D42" s="713" t="s">
        <v>333</v>
      </c>
      <c r="E42" s="711" t="s">
        <v>579</v>
      </c>
      <c r="F42" s="710">
        <v>43143</v>
      </c>
      <c r="G42" s="710">
        <v>43873</v>
      </c>
      <c r="H42" s="713" t="s">
        <v>36</v>
      </c>
      <c r="I42" s="714">
        <v>35000</v>
      </c>
      <c r="J42" s="3">
        <v>43174</v>
      </c>
      <c r="K42" s="619">
        <v>6</v>
      </c>
      <c r="L42" s="2">
        <v>38800</v>
      </c>
      <c r="M42" s="111">
        <f t="shared" si="3"/>
        <v>-3800</v>
      </c>
      <c r="N42" s="110">
        <f t="shared" si="4"/>
        <v>6466.666666666667</v>
      </c>
      <c r="O42" s="110">
        <f>N42*24</f>
        <v>155200</v>
      </c>
    </row>
    <row r="43" spans="1:16" ht="30" customHeight="1" x14ac:dyDescent="0.25">
      <c r="A43" s="24" t="s">
        <v>365</v>
      </c>
      <c r="B43" s="24"/>
      <c r="C43" s="24"/>
      <c r="D43" s="24" t="s">
        <v>630</v>
      </c>
      <c r="E43" s="24" t="s">
        <v>632</v>
      </c>
      <c r="F43" s="25">
        <v>43179</v>
      </c>
      <c r="G43" s="25">
        <v>43544</v>
      </c>
      <c r="H43" s="24" t="s">
        <v>32</v>
      </c>
      <c r="I43" s="688">
        <v>69400</v>
      </c>
      <c r="J43" s="3">
        <v>43210</v>
      </c>
      <c r="K43" s="619">
        <v>6</v>
      </c>
      <c r="L43" s="2">
        <v>115800</v>
      </c>
      <c r="M43" s="111">
        <f t="shared" si="3"/>
        <v>-46400</v>
      </c>
      <c r="N43" s="110">
        <f t="shared" si="4"/>
        <v>19300</v>
      </c>
      <c r="O43" s="110">
        <f>N43*12</f>
        <v>231600</v>
      </c>
      <c r="P43" s="669" t="s">
        <v>683</v>
      </c>
    </row>
    <row r="44" spans="1:16" ht="30" customHeight="1" x14ac:dyDescent="0.25">
      <c r="A44" s="24">
        <v>112799</v>
      </c>
      <c r="B44" s="24"/>
      <c r="C44" s="24"/>
      <c r="D44" s="24" t="s">
        <v>631</v>
      </c>
      <c r="E44" s="68" t="s">
        <v>633</v>
      </c>
      <c r="F44" s="25">
        <v>43186</v>
      </c>
      <c r="G44" s="25">
        <v>43551</v>
      </c>
      <c r="H44" s="24" t="s">
        <v>32</v>
      </c>
      <c r="I44" s="688">
        <v>72300</v>
      </c>
      <c r="J44" s="3">
        <v>43217</v>
      </c>
      <c r="K44" s="619">
        <v>6</v>
      </c>
      <c r="L44" s="2">
        <v>74700</v>
      </c>
      <c r="M44" s="111">
        <f t="shared" si="3"/>
        <v>-2400</v>
      </c>
      <c r="N44" s="110">
        <f t="shared" si="4"/>
        <v>12450</v>
      </c>
      <c r="O44" s="110">
        <f>N44*12</f>
        <v>149400</v>
      </c>
    </row>
    <row r="45" spans="1:16" ht="30" customHeight="1" x14ac:dyDescent="0.25">
      <c r="A45" s="24">
        <v>124764</v>
      </c>
      <c r="B45" s="24"/>
      <c r="C45" s="24"/>
      <c r="D45" s="24" t="s">
        <v>634</v>
      </c>
      <c r="E45" s="68" t="s">
        <v>635</v>
      </c>
      <c r="F45" s="25">
        <v>43188</v>
      </c>
      <c r="G45" s="25">
        <v>43552</v>
      </c>
      <c r="H45" s="24" t="s">
        <v>32</v>
      </c>
      <c r="I45" s="688">
        <v>50000</v>
      </c>
      <c r="J45" s="3">
        <v>43219</v>
      </c>
      <c r="K45" s="619">
        <v>6</v>
      </c>
      <c r="L45" s="2">
        <v>26050</v>
      </c>
      <c r="M45" s="501">
        <f t="shared" si="3"/>
        <v>23950</v>
      </c>
      <c r="N45" s="110">
        <f t="shared" si="4"/>
        <v>4341.666666666667</v>
      </c>
      <c r="O45" s="642">
        <f>N45*12</f>
        <v>52100</v>
      </c>
    </row>
    <row r="46" spans="1:16" ht="30" customHeight="1" x14ac:dyDescent="0.25">
      <c r="A46" s="24">
        <v>124338</v>
      </c>
      <c r="B46" s="24"/>
      <c r="C46" s="24"/>
      <c r="D46" s="24" t="s">
        <v>582</v>
      </c>
      <c r="E46" s="68" t="s">
        <v>636</v>
      </c>
      <c r="F46" s="25">
        <v>43188</v>
      </c>
      <c r="G46" s="25">
        <v>43552</v>
      </c>
      <c r="H46" s="24" t="s">
        <v>32</v>
      </c>
      <c r="I46" s="688">
        <v>59700</v>
      </c>
      <c r="J46" s="3">
        <v>43219</v>
      </c>
      <c r="K46" s="619">
        <v>5</v>
      </c>
      <c r="L46" s="2">
        <v>50200</v>
      </c>
      <c r="M46" s="501">
        <f t="shared" si="3"/>
        <v>9500</v>
      </c>
      <c r="N46" s="110">
        <f t="shared" si="4"/>
        <v>10040</v>
      </c>
      <c r="O46" s="110">
        <f>N46*12</f>
        <v>120480</v>
      </c>
    </row>
    <row r="47" spans="1:16" ht="30" customHeight="1" x14ac:dyDescent="0.25">
      <c r="A47" s="31">
        <v>116554</v>
      </c>
      <c r="B47" s="31"/>
      <c r="C47" s="31"/>
      <c r="D47" s="66" t="s">
        <v>433</v>
      </c>
      <c r="E47" s="66" t="s">
        <v>434</v>
      </c>
      <c r="F47" s="32">
        <v>43200</v>
      </c>
      <c r="G47" s="32">
        <v>43465</v>
      </c>
      <c r="H47" s="31" t="s">
        <v>639</v>
      </c>
      <c r="I47" s="691">
        <v>50000</v>
      </c>
      <c r="J47" s="3">
        <v>43230</v>
      </c>
      <c r="K47" s="619">
        <v>5</v>
      </c>
      <c r="L47" s="2">
        <v>12000</v>
      </c>
      <c r="M47" s="501">
        <f t="shared" si="3"/>
        <v>38000</v>
      </c>
      <c r="N47" s="110">
        <f t="shared" si="4"/>
        <v>2400</v>
      </c>
      <c r="O47" s="110">
        <f t="shared" ref="O47:O54" si="5">N47*12</f>
        <v>28800</v>
      </c>
    </row>
    <row r="48" spans="1:16" ht="30" customHeight="1" x14ac:dyDescent="0.25">
      <c r="A48" s="31">
        <v>109792</v>
      </c>
      <c r="B48" s="31"/>
      <c r="C48" s="31"/>
      <c r="D48" s="31" t="s">
        <v>637</v>
      </c>
      <c r="E48" s="66" t="s">
        <v>638</v>
      </c>
      <c r="F48" s="32">
        <v>43202</v>
      </c>
      <c r="G48" s="32">
        <v>43465</v>
      </c>
      <c r="H48" s="31" t="s">
        <v>639</v>
      </c>
      <c r="I48" s="691">
        <v>198000</v>
      </c>
      <c r="J48" s="3">
        <v>43232</v>
      </c>
      <c r="K48" s="619">
        <v>4</v>
      </c>
      <c r="L48" s="2">
        <v>198000</v>
      </c>
      <c r="M48" s="501">
        <f t="shared" si="3"/>
        <v>0</v>
      </c>
      <c r="N48" s="110">
        <f t="shared" si="4"/>
        <v>49500</v>
      </c>
      <c r="O48" s="110">
        <f t="shared" si="5"/>
        <v>594000</v>
      </c>
      <c r="P48" s="669" t="s">
        <v>676</v>
      </c>
    </row>
    <row r="49" spans="1:16" ht="30" customHeight="1" x14ac:dyDescent="0.25">
      <c r="A49" s="24">
        <v>100406</v>
      </c>
      <c r="B49" s="24"/>
      <c r="C49" s="24"/>
      <c r="D49" s="24" t="s">
        <v>577</v>
      </c>
      <c r="E49" s="24" t="s">
        <v>640</v>
      </c>
      <c r="F49" s="25">
        <v>43215</v>
      </c>
      <c r="G49" s="25">
        <v>43580</v>
      </c>
      <c r="H49" s="24" t="s">
        <v>32</v>
      </c>
      <c r="I49" s="688">
        <v>148000</v>
      </c>
      <c r="J49" s="3">
        <v>43245</v>
      </c>
      <c r="K49" s="619">
        <v>4</v>
      </c>
      <c r="L49" s="2">
        <v>90200</v>
      </c>
      <c r="M49" s="501">
        <f t="shared" si="3"/>
        <v>57800</v>
      </c>
      <c r="N49" s="110">
        <f t="shared" si="4"/>
        <v>22550</v>
      </c>
      <c r="O49" s="110">
        <f t="shared" si="5"/>
        <v>270600</v>
      </c>
    </row>
    <row r="50" spans="1:16" ht="30" customHeight="1" x14ac:dyDescent="0.25">
      <c r="A50" s="24">
        <v>129272</v>
      </c>
      <c r="B50" s="95"/>
      <c r="C50" s="95"/>
      <c r="D50" s="68" t="s">
        <v>641</v>
      </c>
      <c r="E50" s="68" t="s">
        <v>182</v>
      </c>
      <c r="F50" s="25">
        <v>43225</v>
      </c>
      <c r="G50" s="25">
        <v>43590</v>
      </c>
      <c r="H50" s="24" t="s">
        <v>32</v>
      </c>
      <c r="I50" s="688">
        <v>24000</v>
      </c>
      <c r="J50" s="3">
        <v>43256</v>
      </c>
      <c r="K50" s="619">
        <v>4</v>
      </c>
      <c r="L50" s="2">
        <v>7000</v>
      </c>
      <c r="M50" s="501">
        <f t="shared" si="3"/>
        <v>17000</v>
      </c>
      <c r="N50" s="110">
        <f t="shared" si="4"/>
        <v>1750</v>
      </c>
      <c r="O50" s="110">
        <f t="shared" si="5"/>
        <v>21000</v>
      </c>
    </row>
    <row r="51" spans="1:16" ht="30" customHeight="1" x14ac:dyDescent="0.25">
      <c r="A51" s="24">
        <v>126114</v>
      </c>
      <c r="B51" s="95"/>
      <c r="C51" s="95"/>
      <c r="D51" s="24" t="s">
        <v>630</v>
      </c>
      <c r="E51" s="24" t="s">
        <v>646</v>
      </c>
      <c r="F51" s="25">
        <v>43238</v>
      </c>
      <c r="G51" s="25">
        <v>43603</v>
      </c>
      <c r="H51" s="24" t="s">
        <v>32</v>
      </c>
      <c r="I51" s="688">
        <v>129000</v>
      </c>
      <c r="J51" s="3">
        <v>43269</v>
      </c>
      <c r="K51" s="619">
        <v>3</v>
      </c>
      <c r="L51" s="2">
        <v>254000</v>
      </c>
      <c r="M51" s="111">
        <f t="shared" si="3"/>
        <v>-125000</v>
      </c>
      <c r="N51" s="110">
        <f t="shared" si="4"/>
        <v>84666.666666666672</v>
      </c>
      <c r="O51" s="110">
        <f t="shared" si="5"/>
        <v>1016000</v>
      </c>
      <c r="P51" s="668" t="s">
        <v>677</v>
      </c>
    </row>
    <row r="52" spans="1:16" ht="30" customHeight="1" x14ac:dyDescent="0.25">
      <c r="A52" s="24">
        <v>109726</v>
      </c>
      <c r="B52" s="95"/>
      <c r="C52" s="95"/>
      <c r="D52" s="24" t="s">
        <v>40</v>
      </c>
      <c r="E52" s="68" t="s">
        <v>182</v>
      </c>
      <c r="F52" s="25">
        <v>43235</v>
      </c>
      <c r="G52" s="25">
        <v>43600</v>
      </c>
      <c r="H52" s="24" t="s">
        <v>32</v>
      </c>
      <c r="I52" s="688">
        <v>45000</v>
      </c>
      <c r="J52" s="3">
        <v>43266</v>
      </c>
      <c r="K52" s="619">
        <v>3</v>
      </c>
      <c r="L52" s="2">
        <v>12000</v>
      </c>
      <c r="M52" s="501">
        <f t="shared" si="3"/>
        <v>33000</v>
      </c>
      <c r="N52" s="110">
        <f t="shared" si="4"/>
        <v>4000</v>
      </c>
      <c r="O52" s="110">
        <f t="shared" si="5"/>
        <v>48000</v>
      </c>
    </row>
    <row r="53" spans="1:16" ht="30" customHeight="1" x14ac:dyDescent="0.25">
      <c r="A53" s="24">
        <v>129358</v>
      </c>
      <c r="B53" s="95"/>
      <c r="C53" s="95"/>
      <c r="D53" s="68" t="s">
        <v>185</v>
      </c>
      <c r="E53" s="95" t="s">
        <v>111</v>
      </c>
      <c r="F53" s="25">
        <v>43300</v>
      </c>
      <c r="G53" s="25">
        <v>43665</v>
      </c>
      <c r="H53" s="24" t="s">
        <v>32</v>
      </c>
      <c r="I53" s="688">
        <v>169200</v>
      </c>
      <c r="J53" s="3">
        <v>43331</v>
      </c>
      <c r="K53" s="619">
        <v>2</v>
      </c>
      <c r="L53" s="2">
        <v>10300</v>
      </c>
      <c r="M53" s="623">
        <f t="shared" si="3"/>
        <v>158900</v>
      </c>
      <c r="N53" s="1">
        <f t="shared" si="4"/>
        <v>5150</v>
      </c>
      <c r="O53" s="1">
        <f t="shared" si="5"/>
        <v>61800</v>
      </c>
    </row>
    <row r="54" spans="1:16" ht="30" customHeight="1" x14ac:dyDescent="0.25">
      <c r="A54" s="24">
        <v>105924</v>
      </c>
      <c r="B54" s="24"/>
      <c r="C54" s="24"/>
      <c r="D54" s="24" t="s">
        <v>333</v>
      </c>
      <c r="E54" s="68" t="s">
        <v>579</v>
      </c>
      <c r="F54" s="25">
        <v>43314</v>
      </c>
      <c r="G54" s="25">
        <v>43679</v>
      </c>
      <c r="H54" s="24" t="s">
        <v>32</v>
      </c>
      <c r="I54" s="688">
        <v>137500</v>
      </c>
      <c r="J54" s="3">
        <v>43345</v>
      </c>
      <c r="K54" s="619">
        <v>2</v>
      </c>
      <c r="L54" s="9">
        <v>4000</v>
      </c>
      <c r="M54" s="628">
        <f t="shared" si="3"/>
        <v>133500</v>
      </c>
      <c r="N54" s="1">
        <f t="shared" si="4"/>
        <v>2000</v>
      </c>
      <c r="O54" s="1">
        <f t="shared" si="5"/>
        <v>24000</v>
      </c>
    </row>
    <row r="55" spans="1:16" ht="30" customHeight="1" x14ac:dyDescent="0.25">
      <c r="A55" s="38"/>
      <c r="B55" s="38"/>
      <c r="C55" s="38"/>
      <c r="D55" s="40"/>
      <c r="E55" s="40"/>
      <c r="F55" s="39"/>
      <c r="G55" s="39"/>
      <c r="H55" s="40"/>
      <c r="I55" s="44"/>
      <c r="J55" s="39"/>
      <c r="K55" s="631"/>
      <c r="L55" s="40"/>
      <c r="M55" s="632"/>
      <c r="N55" s="38"/>
      <c r="O55" s="38"/>
    </row>
    <row r="56" spans="1:16" ht="30" customHeight="1" x14ac:dyDescent="0.25">
      <c r="A56" s="38"/>
      <c r="B56" s="38"/>
      <c r="C56" s="38"/>
      <c r="D56" s="40"/>
      <c r="E56" s="38"/>
      <c r="F56" s="40"/>
      <c r="G56" s="40"/>
      <c r="H56" s="40"/>
      <c r="I56" s="44"/>
      <c r="J56" s="40"/>
      <c r="K56" s="631"/>
      <c r="L56" s="40"/>
      <c r="M56" s="632"/>
      <c r="N56" s="38"/>
      <c r="O56" s="38"/>
    </row>
    <row r="57" spans="1:16" ht="30" customHeight="1" x14ac:dyDescent="0.25">
      <c r="A57" s="38"/>
      <c r="B57" s="38"/>
      <c r="C57" s="38"/>
      <c r="D57" s="40"/>
      <c r="E57" s="38"/>
      <c r="F57" s="40"/>
      <c r="G57" s="40"/>
      <c r="H57" s="40"/>
      <c r="I57" s="44"/>
      <c r="J57" s="40"/>
      <c r="K57" s="631"/>
      <c r="L57" s="40"/>
      <c r="M57" s="632"/>
      <c r="N57" s="38"/>
      <c r="O57" s="38"/>
    </row>
    <row r="63" spans="1:16" ht="14.25" customHeight="1" x14ac:dyDescent="0.25"/>
  </sheetData>
  <mergeCells count="12">
    <mergeCell ref="O7:O8"/>
    <mergeCell ref="A2:B2"/>
    <mergeCell ref="A4:B4"/>
    <mergeCell ref="A5:C5"/>
    <mergeCell ref="A7:A8"/>
    <mergeCell ref="B7:B8"/>
    <mergeCell ref="C7:C8"/>
    <mergeCell ref="D7:E8"/>
    <mergeCell ref="F7:I7"/>
    <mergeCell ref="J7:L7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0"/>
  <dimension ref="A1:P56"/>
  <sheetViews>
    <sheetView topLeftCell="A28" workbookViewId="0">
      <selection activeCell="L39" sqref="L39"/>
    </sheetView>
  </sheetViews>
  <sheetFormatPr defaultRowHeight="15" x14ac:dyDescent="0.25"/>
  <cols>
    <col min="1" max="1" width="10.28515625" customWidth="1"/>
    <col min="2" max="2" width="9.42578125" customWidth="1"/>
    <col min="3" max="3" width="10.28515625" customWidth="1"/>
    <col min="4" max="4" width="22.28515625" customWidth="1"/>
    <col min="5" max="5" width="15" customWidth="1"/>
    <col min="6" max="6" width="10.5703125" customWidth="1"/>
    <col min="7" max="7" width="10.7109375" customWidth="1"/>
    <col min="8" max="8" width="12.7109375" customWidth="1"/>
    <col min="9" max="9" width="17.5703125" customWidth="1"/>
    <col min="10" max="10" width="10.140625" customWidth="1"/>
    <col min="11" max="11" width="10.28515625" customWidth="1"/>
    <col min="12" max="12" width="11.28515625" customWidth="1"/>
    <col min="13" max="13" width="12.5703125" customWidth="1"/>
    <col min="14" max="14" width="11.85546875" style="730" customWidth="1"/>
    <col min="15" max="15" width="11.85546875" customWidth="1"/>
    <col min="16" max="16" width="36" customWidth="1"/>
  </cols>
  <sheetData>
    <row r="1" spans="1:16" x14ac:dyDescent="0.25">
      <c r="A1" s="723" t="s">
        <v>681</v>
      </c>
      <c r="B1" s="723"/>
      <c r="C1" s="723"/>
      <c r="D1" s="363"/>
    </row>
    <row r="2" spans="1:16" x14ac:dyDescent="0.25">
      <c r="A2" s="891" t="s">
        <v>199</v>
      </c>
      <c r="B2" s="891"/>
      <c r="C2" s="722"/>
      <c r="D2" s="363"/>
    </row>
    <row r="3" spans="1:16" x14ac:dyDescent="0.25">
      <c r="A3" s="706" t="s">
        <v>667</v>
      </c>
      <c r="B3" s="706"/>
      <c r="C3" s="707"/>
      <c r="D3" s="363"/>
    </row>
    <row r="4" spans="1:16" x14ac:dyDescent="0.25">
      <c r="A4" s="892" t="s">
        <v>668</v>
      </c>
      <c r="B4" s="892"/>
      <c r="C4" s="708"/>
      <c r="D4" s="363"/>
    </row>
    <row r="5" spans="1:16" x14ac:dyDescent="0.25">
      <c r="A5" s="893" t="s">
        <v>661</v>
      </c>
      <c r="B5" s="893"/>
      <c r="C5" s="893"/>
      <c r="D5" s="363"/>
    </row>
    <row r="6" spans="1:16" ht="15.75" thickBot="1" x14ac:dyDescent="0.3"/>
    <row r="7" spans="1:16" ht="15.75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95" t="s">
        <v>688</v>
      </c>
      <c r="O7" s="866" t="s">
        <v>654</v>
      </c>
      <c r="P7" s="723"/>
    </row>
    <row r="8" spans="1:16" ht="45.75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678</v>
      </c>
      <c r="L8" s="65" t="s">
        <v>122</v>
      </c>
      <c r="M8" s="879"/>
      <c r="N8" s="896"/>
      <c r="O8" s="867"/>
      <c r="P8" s="723"/>
    </row>
    <row r="9" spans="1:16" ht="30" customHeight="1" x14ac:dyDescent="0.25">
      <c r="A9" s="31">
        <v>116554</v>
      </c>
      <c r="B9" s="31"/>
      <c r="C9" s="31"/>
      <c r="D9" s="66" t="s">
        <v>433</v>
      </c>
      <c r="E9" s="66" t="s">
        <v>434</v>
      </c>
      <c r="F9" s="32">
        <v>43200</v>
      </c>
      <c r="G9" s="32">
        <v>43465</v>
      </c>
      <c r="H9" s="31" t="s">
        <v>639</v>
      </c>
      <c r="I9" s="691">
        <v>50000</v>
      </c>
      <c r="J9" s="3">
        <v>43230</v>
      </c>
      <c r="K9" s="619">
        <v>6</v>
      </c>
      <c r="L9" s="2">
        <v>11880</v>
      </c>
      <c r="M9" s="501">
        <f t="shared" ref="M9:M13" si="0">I9-L9</f>
        <v>38120</v>
      </c>
      <c r="N9" s="731">
        <v>2400</v>
      </c>
      <c r="O9" s="110">
        <v>28800</v>
      </c>
      <c r="P9" s="723"/>
    </row>
    <row r="10" spans="1:16" ht="30" customHeight="1" x14ac:dyDescent="0.25">
      <c r="A10" s="31">
        <v>109792</v>
      </c>
      <c r="B10" s="31"/>
      <c r="C10" s="31"/>
      <c r="D10" s="31" t="s">
        <v>637</v>
      </c>
      <c r="E10" s="66" t="s">
        <v>638</v>
      </c>
      <c r="F10" s="32">
        <v>43202</v>
      </c>
      <c r="G10" s="32">
        <v>43465</v>
      </c>
      <c r="H10" s="31" t="s">
        <v>639</v>
      </c>
      <c r="I10" s="691">
        <v>198000</v>
      </c>
      <c r="J10" s="3">
        <v>43232</v>
      </c>
      <c r="K10" s="619">
        <v>6</v>
      </c>
      <c r="L10" s="2">
        <v>197200</v>
      </c>
      <c r="M10" s="501">
        <f t="shared" si="0"/>
        <v>800</v>
      </c>
      <c r="N10" s="731">
        <v>49500</v>
      </c>
      <c r="O10" s="110">
        <v>594000</v>
      </c>
      <c r="P10" s="669" t="s">
        <v>680</v>
      </c>
    </row>
    <row r="11" spans="1:16" ht="30" customHeight="1" x14ac:dyDescent="0.25">
      <c r="A11" s="236" t="s">
        <v>372</v>
      </c>
      <c r="B11" s="93"/>
      <c r="C11" s="93"/>
      <c r="D11" s="68" t="s">
        <v>50</v>
      </c>
      <c r="E11" s="69" t="s">
        <v>103</v>
      </c>
      <c r="F11" s="25">
        <v>42013</v>
      </c>
      <c r="G11" s="25">
        <v>43474</v>
      </c>
      <c r="H11" s="25" t="s">
        <v>4</v>
      </c>
      <c r="I11" s="688" t="s">
        <v>547</v>
      </c>
      <c r="J11" s="3">
        <v>42044</v>
      </c>
      <c r="K11" s="625" t="s">
        <v>396</v>
      </c>
      <c r="L11" s="695">
        <v>32000</v>
      </c>
      <c r="M11" s="501" t="e">
        <f t="shared" si="0"/>
        <v>#VALUE!</v>
      </c>
      <c r="N11" s="731">
        <f>L11/K11</f>
        <v>695.6521739130435</v>
      </c>
      <c r="O11" s="110">
        <f>N11*48</f>
        <v>33391.304347826088</v>
      </c>
      <c r="P11" s="723"/>
    </row>
    <row r="12" spans="1:16" ht="30" customHeight="1" x14ac:dyDescent="0.25">
      <c r="A12" s="236" t="s">
        <v>373</v>
      </c>
      <c r="B12" s="93"/>
      <c r="C12" s="93"/>
      <c r="D12" s="68" t="s">
        <v>51</v>
      </c>
      <c r="E12" s="69" t="s">
        <v>103</v>
      </c>
      <c r="F12" s="25">
        <v>42013</v>
      </c>
      <c r="G12" s="25">
        <v>43474</v>
      </c>
      <c r="H12" s="25" t="s">
        <v>4</v>
      </c>
      <c r="I12" s="688">
        <v>30000</v>
      </c>
      <c r="J12" s="3">
        <v>42044</v>
      </c>
      <c r="K12" s="625" t="s">
        <v>396</v>
      </c>
      <c r="L12" s="695">
        <v>19200</v>
      </c>
      <c r="M12" s="501">
        <f t="shared" si="0"/>
        <v>10800</v>
      </c>
      <c r="N12" s="731">
        <f>L12/K12</f>
        <v>417.39130434782606</v>
      </c>
      <c r="O12" s="110">
        <f>N12*48</f>
        <v>20034.782608695652</v>
      </c>
      <c r="P12" s="723"/>
    </row>
    <row r="13" spans="1:16" ht="30" customHeight="1" x14ac:dyDescent="0.25">
      <c r="A13" s="237" t="s">
        <v>374</v>
      </c>
      <c r="B13" s="25"/>
      <c r="C13" s="25"/>
      <c r="D13" s="68" t="s">
        <v>129</v>
      </c>
      <c r="E13" s="69" t="s">
        <v>103</v>
      </c>
      <c r="F13" s="25">
        <v>42013</v>
      </c>
      <c r="G13" s="25">
        <v>43474</v>
      </c>
      <c r="H13" s="25" t="s">
        <v>4</v>
      </c>
      <c r="I13" s="689" t="s">
        <v>547</v>
      </c>
      <c r="J13" s="3">
        <v>42044</v>
      </c>
      <c r="K13" s="625" t="s">
        <v>396</v>
      </c>
      <c r="L13" s="695">
        <v>26000</v>
      </c>
      <c r="M13" s="501" t="e">
        <f t="shared" si="0"/>
        <v>#VALUE!</v>
      </c>
      <c r="N13" s="731">
        <f>L13/K13</f>
        <v>565.21739130434787</v>
      </c>
      <c r="O13" s="110">
        <f>N13*48</f>
        <v>27130.434782608696</v>
      </c>
      <c r="P13" s="723"/>
    </row>
    <row r="14" spans="1:16" ht="30" customHeight="1" x14ac:dyDescent="0.25">
      <c r="A14" s="237" t="s">
        <v>375</v>
      </c>
      <c r="B14" s="25"/>
      <c r="C14" s="25"/>
      <c r="D14" s="68" t="s">
        <v>196</v>
      </c>
      <c r="E14" s="69" t="s">
        <v>104</v>
      </c>
      <c r="F14" s="25">
        <v>42058</v>
      </c>
      <c r="G14" s="25">
        <v>43519</v>
      </c>
      <c r="H14" s="25" t="s">
        <v>4</v>
      </c>
      <c r="I14" s="688">
        <v>10708492</v>
      </c>
      <c r="J14" s="25">
        <v>42086</v>
      </c>
      <c r="K14" s="626" t="s">
        <v>83</v>
      </c>
      <c r="L14" s="697"/>
      <c r="M14" s="622"/>
      <c r="N14" s="732"/>
      <c r="O14" s="361"/>
      <c r="P14" s="723"/>
    </row>
    <row r="15" spans="1:16" ht="30" customHeight="1" x14ac:dyDescent="0.25">
      <c r="A15" s="237" t="s">
        <v>376</v>
      </c>
      <c r="B15" s="25"/>
      <c r="C15" s="25"/>
      <c r="D15" s="68" t="s">
        <v>7</v>
      </c>
      <c r="E15" s="69" t="s">
        <v>182</v>
      </c>
      <c r="F15" s="25">
        <v>42137</v>
      </c>
      <c r="G15" s="25">
        <v>43598</v>
      </c>
      <c r="H15" s="25" t="s">
        <v>4</v>
      </c>
      <c r="I15" s="688">
        <v>419996</v>
      </c>
      <c r="J15" s="3">
        <v>42168</v>
      </c>
      <c r="K15" s="625" t="s">
        <v>84</v>
      </c>
      <c r="L15" s="695">
        <v>425700</v>
      </c>
      <c r="M15" s="111">
        <f t="shared" ref="M15:M34" si="1">I15-L15</f>
        <v>-5704</v>
      </c>
      <c r="N15" s="731">
        <f t="shared" ref="N15:N34" si="2">L15/K15</f>
        <v>10382.926829268292</v>
      </c>
      <c r="O15" s="110">
        <f t="shared" ref="O15:O20" si="3">N15*48</f>
        <v>498380.48780487804</v>
      </c>
      <c r="P15" s="723"/>
    </row>
    <row r="16" spans="1:16" ht="30" customHeight="1" x14ac:dyDescent="0.25">
      <c r="A16" s="237" t="s">
        <v>377</v>
      </c>
      <c r="B16" s="24"/>
      <c r="C16" s="24"/>
      <c r="D16" s="68" t="s">
        <v>48</v>
      </c>
      <c r="E16" s="69" t="s">
        <v>105</v>
      </c>
      <c r="F16" s="25">
        <v>42150</v>
      </c>
      <c r="G16" s="25">
        <v>43611</v>
      </c>
      <c r="H16" s="24" t="s">
        <v>4</v>
      </c>
      <c r="I16" s="688">
        <v>19800</v>
      </c>
      <c r="J16" s="3">
        <v>42181</v>
      </c>
      <c r="K16" s="625" t="s">
        <v>84</v>
      </c>
      <c r="L16" s="695">
        <v>19900</v>
      </c>
      <c r="M16" s="111">
        <f t="shared" si="1"/>
        <v>-100</v>
      </c>
      <c r="N16" s="731">
        <f t="shared" si="2"/>
        <v>485.36585365853659</v>
      </c>
      <c r="O16" s="110">
        <f t="shared" si="3"/>
        <v>23297.560975609755</v>
      </c>
      <c r="P16" s="723"/>
    </row>
    <row r="17" spans="1:16" ht="30" customHeight="1" x14ac:dyDescent="0.25">
      <c r="A17" s="237" t="s">
        <v>378</v>
      </c>
      <c r="B17" s="25"/>
      <c r="C17" s="25"/>
      <c r="D17" s="68" t="s">
        <v>10</v>
      </c>
      <c r="E17" s="69" t="s">
        <v>107</v>
      </c>
      <c r="F17" s="25">
        <v>42259</v>
      </c>
      <c r="G17" s="25">
        <v>43720</v>
      </c>
      <c r="H17" s="24" t="s">
        <v>4</v>
      </c>
      <c r="I17" s="688">
        <v>282000</v>
      </c>
      <c r="J17" s="3">
        <v>42289</v>
      </c>
      <c r="K17" s="625" t="s">
        <v>69</v>
      </c>
      <c r="L17" s="695">
        <v>218850</v>
      </c>
      <c r="M17" s="501">
        <f t="shared" si="1"/>
        <v>63150</v>
      </c>
      <c r="N17" s="731">
        <f t="shared" si="2"/>
        <v>5914.864864864865</v>
      </c>
      <c r="O17" s="110">
        <f t="shared" si="3"/>
        <v>283913.51351351349</v>
      </c>
      <c r="P17" s="723"/>
    </row>
    <row r="18" spans="1:16" ht="30" customHeight="1" x14ac:dyDescent="0.25">
      <c r="A18" s="236" t="s">
        <v>379</v>
      </c>
      <c r="B18" s="93"/>
      <c r="C18" s="93"/>
      <c r="D18" s="68" t="s">
        <v>6</v>
      </c>
      <c r="E18" s="69" t="s">
        <v>106</v>
      </c>
      <c r="F18" s="25">
        <v>42259</v>
      </c>
      <c r="G18" s="25">
        <v>43720</v>
      </c>
      <c r="H18" s="24" t="s">
        <v>4</v>
      </c>
      <c r="I18" s="688">
        <v>53600</v>
      </c>
      <c r="J18" s="3">
        <v>42289</v>
      </c>
      <c r="K18" s="625" t="s">
        <v>69</v>
      </c>
      <c r="L18" s="695">
        <v>54050</v>
      </c>
      <c r="M18" s="111">
        <f t="shared" si="1"/>
        <v>-450</v>
      </c>
      <c r="N18" s="731">
        <f t="shared" si="2"/>
        <v>1460.8108108108108</v>
      </c>
      <c r="O18" s="110">
        <f t="shared" si="3"/>
        <v>70118.91891891892</v>
      </c>
      <c r="P18" s="723"/>
    </row>
    <row r="19" spans="1:16" ht="30" customHeight="1" x14ac:dyDescent="0.25">
      <c r="A19" s="236" t="s">
        <v>380</v>
      </c>
      <c r="B19" s="93"/>
      <c r="C19" s="93"/>
      <c r="D19" s="68" t="s">
        <v>47</v>
      </c>
      <c r="E19" s="69" t="s">
        <v>108</v>
      </c>
      <c r="F19" s="25">
        <v>42259</v>
      </c>
      <c r="G19" s="25">
        <v>43720</v>
      </c>
      <c r="H19" s="24" t="s">
        <v>4</v>
      </c>
      <c r="I19" s="688">
        <v>1599996</v>
      </c>
      <c r="J19" s="3">
        <v>42289</v>
      </c>
      <c r="K19" s="625" t="s">
        <v>69</v>
      </c>
      <c r="L19" s="695">
        <v>1530000</v>
      </c>
      <c r="M19" s="501">
        <f t="shared" si="1"/>
        <v>69996</v>
      </c>
      <c r="N19" s="731">
        <f t="shared" si="2"/>
        <v>41351.351351351354</v>
      </c>
      <c r="O19" s="110">
        <f t="shared" si="3"/>
        <v>1984864.8648648649</v>
      </c>
      <c r="P19" s="723"/>
    </row>
    <row r="20" spans="1:16" ht="30" customHeight="1" x14ac:dyDescent="0.25">
      <c r="A20" s="237" t="s">
        <v>381</v>
      </c>
      <c r="B20" s="25"/>
      <c r="C20" s="25"/>
      <c r="D20" s="68" t="s">
        <v>184</v>
      </c>
      <c r="E20" s="69" t="s">
        <v>109</v>
      </c>
      <c r="F20" s="25">
        <v>42259</v>
      </c>
      <c r="G20" s="25">
        <v>43720</v>
      </c>
      <c r="H20" s="24" t="s">
        <v>4</v>
      </c>
      <c r="I20" s="688">
        <v>868400</v>
      </c>
      <c r="J20" s="74">
        <v>42289</v>
      </c>
      <c r="K20" s="625" t="s">
        <v>69</v>
      </c>
      <c r="L20" s="695">
        <v>667000</v>
      </c>
      <c r="M20" s="501">
        <f t="shared" si="1"/>
        <v>201400</v>
      </c>
      <c r="N20" s="731">
        <f t="shared" si="2"/>
        <v>18027.027027027027</v>
      </c>
      <c r="O20" s="110">
        <f t="shared" si="3"/>
        <v>865297.29729729728</v>
      </c>
      <c r="P20" s="723"/>
    </row>
    <row r="21" spans="1:16" ht="30" customHeight="1" x14ac:dyDescent="0.25">
      <c r="A21" s="24">
        <v>108132</v>
      </c>
      <c r="B21" s="95"/>
      <c r="C21" s="95"/>
      <c r="D21" s="24" t="s">
        <v>425</v>
      </c>
      <c r="E21" s="95" t="s">
        <v>97</v>
      </c>
      <c r="F21" s="25">
        <v>42817</v>
      </c>
      <c r="G21" s="25">
        <v>43547</v>
      </c>
      <c r="H21" s="24" t="s">
        <v>36</v>
      </c>
      <c r="I21" s="690">
        <v>19900</v>
      </c>
      <c r="J21" s="3">
        <v>42848</v>
      </c>
      <c r="K21" s="619">
        <v>19</v>
      </c>
      <c r="L21" s="696">
        <v>19500</v>
      </c>
      <c r="M21" s="501">
        <f t="shared" si="1"/>
        <v>400</v>
      </c>
      <c r="N21" s="731">
        <f t="shared" si="2"/>
        <v>1026.3157894736842</v>
      </c>
      <c r="O21" s="110">
        <f>N21*24</f>
        <v>24631.57894736842</v>
      </c>
      <c r="P21" s="723"/>
    </row>
    <row r="22" spans="1:16" ht="30" customHeight="1" x14ac:dyDescent="0.25">
      <c r="A22" s="24" t="s">
        <v>365</v>
      </c>
      <c r="B22" s="24"/>
      <c r="C22" s="24"/>
      <c r="D22" s="24" t="s">
        <v>630</v>
      </c>
      <c r="E22" s="24" t="s">
        <v>632</v>
      </c>
      <c r="F22" s="25">
        <v>43179</v>
      </c>
      <c r="G22" s="25">
        <v>43544</v>
      </c>
      <c r="H22" s="24" t="s">
        <v>32</v>
      </c>
      <c r="I22" s="688">
        <v>69400</v>
      </c>
      <c r="J22" s="3">
        <v>43210</v>
      </c>
      <c r="K22" s="619">
        <v>7</v>
      </c>
      <c r="L22" s="2">
        <v>125000</v>
      </c>
      <c r="M22" s="111">
        <f t="shared" si="1"/>
        <v>-55600</v>
      </c>
      <c r="N22" s="731">
        <f t="shared" si="2"/>
        <v>17857.142857142859</v>
      </c>
      <c r="O22" s="110">
        <f>N22*12</f>
        <v>214285.71428571432</v>
      </c>
      <c r="P22" s="669" t="s">
        <v>683</v>
      </c>
    </row>
    <row r="23" spans="1:16" ht="30" customHeight="1" x14ac:dyDescent="0.25">
      <c r="A23" s="24">
        <v>112799</v>
      </c>
      <c r="B23" s="24"/>
      <c r="C23" s="24"/>
      <c r="D23" s="24" t="s">
        <v>631</v>
      </c>
      <c r="E23" s="68" t="s">
        <v>633</v>
      </c>
      <c r="F23" s="25">
        <v>43186</v>
      </c>
      <c r="G23" s="25">
        <v>43551</v>
      </c>
      <c r="H23" s="24" t="s">
        <v>32</v>
      </c>
      <c r="I23" s="688">
        <v>72300</v>
      </c>
      <c r="J23" s="3">
        <v>43217</v>
      </c>
      <c r="K23" s="619">
        <v>7</v>
      </c>
      <c r="L23" s="2">
        <v>77400</v>
      </c>
      <c r="M23" s="111">
        <f t="shared" si="1"/>
        <v>-5100</v>
      </c>
      <c r="N23" s="731">
        <f t="shared" si="2"/>
        <v>11057.142857142857</v>
      </c>
      <c r="O23" s="110">
        <f>N23*12</f>
        <v>132685.71428571429</v>
      </c>
      <c r="P23" s="723"/>
    </row>
    <row r="24" spans="1:16" ht="30" customHeight="1" x14ac:dyDescent="0.25">
      <c r="A24" s="24">
        <v>124764</v>
      </c>
      <c r="B24" s="24"/>
      <c r="C24" s="24"/>
      <c r="D24" s="24" t="s">
        <v>634</v>
      </c>
      <c r="E24" s="68" t="s">
        <v>635</v>
      </c>
      <c r="F24" s="25">
        <v>43188</v>
      </c>
      <c r="G24" s="25">
        <v>43552</v>
      </c>
      <c r="H24" s="24" t="s">
        <v>32</v>
      </c>
      <c r="I24" s="688">
        <v>50000</v>
      </c>
      <c r="J24" s="3">
        <v>43219</v>
      </c>
      <c r="K24" s="619">
        <v>7</v>
      </c>
      <c r="L24" s="2">
        <v>26000</v>
      </c>
      <c r="M24" s="501">
        <f t="shared" si="1"/>
        <v>24000</v>
      </c>
      <c r="N24" s="731">
        <f t="shared" si="2"/>
        <v>3714.2857142857142</v>
      </c>
      <c r="O24" s="642">
        <f>N24*12</f>
        <v>44571.428571428572</v>
      </c>
      <c r="P24" s="723"/>
    </row>
    <row r="25" spans="1:16" ht="30" customHeight="1" x14ac:dyDescent="0.25">
      <c r="A25" s="24">
        <v>124338</v>
      </c>
      <c r="B25" s="24"/>
      <c r="C25" s="24"/>
      <c r="D25" s="24" t="s">
        <v>582</v>
      </c>
      <c r="E25" s="68" t="s">
        <v>636</v>
      </c>
      <c r="F25" s="25">
        <v>43188</v>
      </c>
      <c r="G25" s="25">
        <v>43552</v>
      </c>
      <c r="H25" s="24" t="s">
        <v>32</v>
      </c>
      <c r="I25" s="688">
        <v>59700</v>
      </c>
      <c r="J25" s="3">
        <v>43219</v>
      </c>
      <c r="K25" s="619">
        <v>7</v>
      </c>
      <c r="L25" s="2">
        <v>22600</v>
      </c>
      <c r="M25" s="501">
        <f t="shared" si="1"/>
        <v>37100</v>
      </c>
      <c r="N25" s="731">
        <f t="shared" si="2"/>
        <v>3228.5714285714284</v>
      </c>
      <c r="O25" s="110">
        <f>N25*12</f>
        <v>38742.857142857145</v>
      </c>
      <c r="P25" s="726">
        <v>118001</v>
      </c>
    </row>
    <row r="26" spans="1:16" ht="30" customHeight="1" x14ac:dyDescent="0.25">
      <c r="A26" s="24">
        <v>100406</v>
      </c>
      <c r="B26" s="24"/>
      <c r="C26" s="24"/>
      <c r="D26" s="24" t="s">
        <v>577</v>
      </c>
      <c r="E26" s="24" t="s">
        <v>640</v>
      </c>
      <c r="F26" s="25">
        <v>43215</v>
      </c>
      <c r="G26" s="25">
        <v>43580</v>
      </c>
      <c r="H26" s="24" t="s">
        <v>32</v>
      </c>
      <c r="I26" s="688">
        <v>148000</v>
      </c>
      <c r="J26" s="3">
        <v>43245</v>
      </c>
      <c r="K26" s="619">
        <v>6</v>
      </c>
      <c r="L26" s="2">
        <v>91150</v>
      </c>
      <c r="M26" s="501">
        <f t="shared" si="1"/>
        <v>56850</v>
      </c>
      <c r="N26" s="731">
        <f t="shared" si="2"/>
        <v>15191.666666666666</v>
      </c>
      <c r="O26" s="110">
        <f t="shared" ref="O26:O31" si="4">N26*12</f>
        <v>182300</v>
      </c>
      <c r="P26" s="723"/>
    </row>
    <row r="27" spans="1:16" ht="30" customHeight="1" x14ac:dyDescent="0.25">
      <c r="A27" s="24">
        <v>129272</v>
      </c>
      <c r="B27" s="95"/>
      <c r="C27" s="95"/>
      <c r="D27" s="68" t="s">
        <v>641</v>
      </c>
      <c r="E27" s="68" t="s">
        <v>182</v>
      </c>
      <c r="F27" s="25">
        <v>43225</v>
      </c>
      <c r="G27" s="25">
        <v>43590</v>
      </c>
      <c r="H27" s="24" t="s">
        <v>32</v>
      </c>
      <c r="I27" s="688">
        <v>24000</v>
      </c>
      <c r="J27" s="3">
        <v>43256</v>
      </c>
      <c r="K27" s="619">
        <v>6</v>
      </c>
      <c r="L27" s="2">
        <v>8300</v>
      </c>
      <c r="M27" s="501">
        <f t="shared" si="1"/>
        <v>15700</v>
      </c>
      <c r="N27" s="731">
        <f t="shared" si="2"/>
        <v>1383.3333333333333</v>
      </c>
      <c r="O27" s="110">
        <f t="shared" si="4"/>
        <v>16600</v>
      </c>
      <c r="P27" s="723"/>
    </row>
    <row r="28" spans="1:16" ht="30" customHeight="1" x14ac:dyDescent="0.25">
      <c r="A28" s="24">
        <v>126114</v>
      </c>
      <c r="B28" s="95"/>
      <c r="C28" s="95"/>
      <c r="D28" s="24" t="s">
        <v>630</v>
      </c>
      <c r="E28" s="24" t="s">
        <v>646</v>
      </c>
      <c r="F28" s="25">
        <v>43238</v>
      </c>
      <c r="G28" s="25">
        <v>43603</v>
      </c>
      <c r="H28" s="24" t="s">
        <v>32</v>
      </c>
      <c r="I28" s="688">
        <v>129000</v>
      </c>
      <c r="J28" s="3">
        <v>43269</v>
      </c>
      <c r="K28" s="619">
        <v>5</v>
      </c>
      <c r="L28" s="2">
        <v>40300</v>
      </c>
      <c r="M28" s="501">
        <f t="shared" si="1"/>
        <v>88700</v>
      </c>
      <c r="N28" s="731">
        <f t="shared" si="2"/>
        <v>8060</v>
      </c>
      <c r="O28" s="110">
        <f t="shared" si="4"/>
        <v>96720</v>
      </c>
      <c r="P28" s="669" t="s">
        <v>683</v>
      </c>
    </row>
    <row r="29" spans="1:16" ht="30" customHeight="1" x14ac:dyDescent="0.25">
      <c r="A29" s="24">
        <v>109726</v>
      </c>
      <c r="B29" s="95"/>
      <c r="C29" s="95"/>
      <c r="D29" s="24" t="s">
        <v>40</v>
      </c>
      <c r="E29" s="68" t="s">
        <v>182</v>
      </c>
      <c r="F29" s="25">
        <v>43235</v>
      </c>
      <c r="G29" s="25">
        <v>43600</v>
      </c>
      <c r="H29" s="24" t="s">
        <v>32</v>
      </c>
      <c r="I29" s="688">
        <v>45000</v>
      </c>
      <c r="J29" s="3">
        <v>43266</v>
      </c>
      <c r="K29" s="619">
        <v>5</v>
      </c>
      <c r="L29" s="2">
        <v>15380</v>
      </c>
      <c r="M29" s="501">
        <f t="shared" si="1"/>
        <v>29620</v>
      </c>
      <c r="N29" s="731">
        <f t="shared" si="2"/>
        <v>3076</v>
      </c>
      <c r="O29" s="110">
        <f t="shared" si="4"/>
        <v>36912</v>
      </c>
      <c r="P29" s="723"/>
    </row>
    <row r="30" spans="1:16" ht="30" customHeight="1" x14ac:dyDescent="0.25">
      <c r="A30" s="24">
        <v>129358</v>
      </c>
      <c r="B30" s="95"/>
      <c r="C30" s="95"/>
      <c r="D30" s="68" t="s">
        <v>185</v>
      </c>
      <c r="E30" s="95" t="s">
        <v>111</v>
      </c>
      <c r="F30" s="25">
        <v>43300</v>
      </c>
      <c r="G30" s="25">
        <v>43665</v>
      </c>
      <c r="H30" s="24" t="s">
        <v>32</v>
      </c>
      <c r="I30" s="688">
        <v>169200</v>
      </c>
      <c r="J30" s="3">
        <v>43331</v>
      </c>
      <c r="K30" s="619">
        <v>3</v>
      </c>
      <c r="L30" s="2">
        <v>13500</v>
      </c>
      <c r="M30" s="623">
        <f t="shared" si="1"/>
        <v>155700</v>
      </c>
      <c r="N30" s="577">
        <f t="shared" si="2"/>
        <v>4500</v>
      </c>
      <c r="O30" s="1">
        <f t="shared" si="4"/>
        <v>54000</v>
      </c>
      <c r="P30" s="723"/>
    </row>
    <row r="31" spans="1:16" ht="30" customHeight="1" x14ac:dyDescent="0.25">
      <c r="A31" s="24">
        <v>105924</v>
      </c>
      <c r="B31" s="24"/>
      <c r="C31" s="24"/>
      <c r="D31" s="24" t="s">
        <v>333</v>
      </c>
      <c r="E31" s="68" t="s">
        <v>579</v>
      </c>
      <c r="F31" s="25">
        <v>43314</v>
      </c>
      <c r="G31" s="25">
        <v>43679</v>
      </c>
      <c r="H31" s="24" t="s">
        <v>32</v>
      </c>
      <c r="I31" s="688">
        <v>137500</v>
      </c>
      <c r="J31" s="3">
        <v>43345</v>
      </c>
      <c r="K31" s="619">
        <v>3</v>
      </c>
      <c r="L31" s="9">
        <v>4000</v>
      </c>
      <c r="M31" s="628">
        <f t="shared" si="1"/>
        <v>133500</v>
      </c>
      <c r="N31" s="577">
        <f t="shared" si="2"/>
        <v>1333.3333333333333</v>
      </c>
      <c r="O31" s="1">
        <f t="shared" si="4"/>
        <v>16000</v>
      </c>
      <c r="P31" s="723"/>
    </row>
    <row r="32" spans="1:16" ht="30" customHeight="1" x14ac:dyDescent="0.25">
      <c r="A32" s="709" t="s">
        <v>383</v>
      </c>
      <c r="B32" s="710"/>
      <c r="C32" s="710"/>
      <c r="D32" s="711" t="s">
        <v>185</v>
      </c>
      <c r="E32" s="712" t="s">
        <v>111</v>
      </c>
      <c r="F32" s="710">
        <v>42389</v>
      </c>
      <c r="G32" s="710">
        <v>43850</v>
      </c>
      <c r="H32" s="713" t="s">
        <v>4</v>
      </c>
      <c r="I32" s="714">
        <v>358800</v>
      </c>
      <c r="J32" s="3">
        <v>42420</v>
      </c>
      <c r="K32" s="625" t="s">
        <v>68</v>
      </c>
      <c r="L32" s="696">
        <v>438000</v>
      </c>
      <c r="M32" s="111">
        <f t="shared" si="1"/>
        <v>-79200</v>
      </c>
      <c r="N32" s="731">
        <f t="shared" si="2"/>
        <v>13272.727272727272</v>
      </c>
      <c r="O32" s="110">
        <f t="shared" ref="O32:O34" si="5">N32*48</f>
        <v>637090.90909090906</v>
      </c>
    </row>
    <row r="33" spans="1:16" ht="30" customHeight="1" x14ac:dyDescent="0.25">
      <c r="A33" s="709" t="s">
        <v>384</v>
      </c>
      <c r="B33" s="713"/>
      <c r="C33" s="713"/>
      <c r="D33" s="711" t="s">
        <v>38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67354.070000000007</v>
      </c>
      <c r="J33" s="74">
        <v>42471</v>
      </c>
      <c r="K33" s="625" t="s">
        <v>404</v>
      </c>
      <c r="L33" s="696">
        <v>66000</v>
      </c>
      <c r="M33" s="501">
        <f t="shared" si="1"/>
        <v>1354.070000000007</v>
      </c>
      <c r="N33" s="731">
        <f t="shared" si="2"/>
        <v>2129.0322580645161</v>
      </c>
      <c r="O33" s="110">
        <f t="shared" si="5"/>
        <v>102193.54838709677</v>
      </c>
    </row>
    <row r="34" spans="1:16" ht="30" customHeight="1" x14ac:dyDescent="0.25">
      <c r="A34" s="709" t="s">
        <v>385</v>
      </c>
      <c r="B34" s="713"/>
      <c r="C34" s="713"/>
      <c r="D34" s="711" t="s">
        <v>186</v>
      </c>
      <c r="E34" s="712" t="s">
        <v>112</v>
      </c>
      <c r="F34" s="710">
        <v>42440</v>
      </c>
      <c r="G34" s="710">
        <v>43901</v>
      </c>
      <c r="H34" s="713" t="s">
        <v>4</v>
      </c>
      <c r="I34" s="714">
        <v>67114</v>
      </c>
      <c r="J34" s="3">
        <v>42471</v>
      </c>
      <c r="K34" s="625" t="s">
        <v>404</v>
      </c>
      <c r="L34" s="695">
        <v>40750</v>
      </c>
      <c r="M34" s="501">
        <f t="shared" si="1"/>
        <v>26364</v>
      </c>
      <c r="N34" s="731">
        <f t="shared" si="2"/>
        <v>1314.516129032258</v>
      </c>
      <c r="O34" s="110">
        <f t="shared" si="5"/>
        <v>63096.774193548386</v>
      </c>
    </row>
    <row r="35" spans="1:16" ht="30" customHeight="1" x14ac:dyDescent="0.25">
      <c r="A35" s="709"/>
      <c r="B35" s="713"/>
      <c r="C35" s="713"/>
      <c r="D35" s="711" t="s">
        <v>39</v>
      </c>
      <c r="E35" s="712" t="s">
        <v>112</v>
      </c>
      <c r="F35" s="710">
        <v>42440</v>
      </c>
      <c r="G35" s="710">
        <v>43901</v>
      </c>
      <c r="H35" s="713" t="s">
        <v>4</v>
      </c>
      <c r="I35" s="714">
        <v>67352</v>
      </c>
      <c r="J35" s="710">
        <v>42471</v>
      </c>
      <c r="K35" s="709" t="s">
        <v>404</v>
      </c>
      <c r="L35" s="715"/>
      <c r="M35" s="716"/>
      <c r="N35" s="733"/>
      <c r="O35" s="717"/>
    </row>
    <row r="36" spans="1:16" ht="30" customHeight="1" x14ac:dyDescent="0.25">
      <c r="A36" s="709" t="s">
        <v>386</v>
      </c>
      <c r="B36" s="713"/>
      <c r="C36" s="713"/>
      <c r="D36" s="711" t="s">
        <v>37</v>
      </c>
      <c r="E36" s="712" t="s">
        <v>112</v>
      </c>
      <c r="F36" s="710">
        <v>42440</v>
      </c>
      <c r="G36" s="710">
        <v>43901</v>
      </c>
      <c r="H36" s="713" t="s">
        <v>4</v>
      </c>
      <c r="I36" s="714">
        <v>115272.71</v>
      </c>
      <c r="J36" s="3">
        <v>42471</v>
      </c>
      <c r="K36" s="625" t="s">
        <v>404</v>
      </c>
      <c r="L36" s="695">
        <v>39000</v>
      </c>
      <c r="M36" s="501">
        <f>I36-L36</f>
        <v>76272.710000000006</v>
      </c>
      <c r="N36" s="731">
        <f>L36/K36</f>
        <v>1258.0645161290322</v>
      </c>
      <c r="O36" s="110">
        <f>N36*48</f>
        <v>60387.096774193546</v>
      </c>
    </row>
    <row r="37" spans="1:16" ht="30" customHeight="1" x14ac:dyDescent="0.25">
      <c r="A37" s="709" t="s">
        <v>387</v>
      </c>
      <c r="B37" s="713"/>
      <c r="C37" s="713"/>
      <c r="D37" s="711" t="s">
        <v>40</v>
      </c>
      <c r="E37" s="712" t="s">
        <v>112</v>
      </c>
      <c r="F37" s="710">
        <v>42440</v>
      </c>
      <c r="G37" s="710">
        <v>43901</v>
      </c>
      <c r="H37" s="713" t="s">
        <v>4</v>
      </c>
      <c r="I37" s="714">
        <v>67140</v>
      </c>
      <c r="J37" s="3">
        <v>42471</v>
      </c>
      <c r="K37" s="625" t="s">
        <v>404</v>
      </c>
      <c r="L37" s="695">
        <v>28000</v>
      </c>
      <c r="M37" s="501">
        <f>I37-L37</f>
        <v>39140</v>
      </c>
      <c r="N37" s="731">
        <f>L37/K37</f>
        <v>903.22580645161293</v>
      </c>
      <c r="O37" s="110">
        <f>N37*48</f>
        <v>43354.838709677424</v>
      </c>
    </row>
    <row r="38" spans="1:16" ht="30" customHeight="1" x14ac:dyDescent="0.25">
      <c r="A38" s="709" t="s">
        <v>388</v>
      </c>
      <c r="B38" s="710"/>
      <c r="C38" s="710"/>
      <c r="D38" s="711" t="s">
        <v>24</v>
      </c>
      <c r="E38" s="712" t="s">
        <v>177</v>
      </c>
      <c r="F38" s="710">
        <v>42545</v>
      </c>
      <c r="G38" s="710">
        <v>44006</v>
      </c>
      <c r="H38" s="713" t="s">
        <v>4</v>
      </c>
      <c r="I38" s="714">
        <v>30000000</v>
      </c>
      <c r="J38" s="3">
        <v>42575</v>
      </c>
      <c r="K38" s="625" t="s">
        <v>520</v>
      </c>
      <c r="L38" s="698">
        <v>12365000</v>
      </c>
      <c r="M38" s="501">
        <f>I38-L38</f>
        <v>17635000</v>
      </c>
      <c r="N38" s="731">
        <f>L38/K38</f>
        <v>441607.14285714284</v>
      </c>
      <c r="O38" s="110">
        <f>N38*48</f>
        <v>21197142.857142858</v>
      </c>
      <c r="P38" s="669" t="s">
        <v>738</v>
      </c>
    </row>
    <row r="39" spans="1:16" ht="30" customHeight="1" x14ac:dyDescent="0.25">
      <c r="A39" s="709" t="s">
        <v>384</v>
      </c>
      <c r="B39" s="710"/>
      <c r="C39" s="710"/>
      <c r="D39" s="711" t="s">
        <v>30</v>
      </c>
      <c r="E39" s="712" t="s">
        <v>181</v>
      </c>
      <c r="F39" s="710">
        <v>42664</v>
      </c>
      <c r="G39" s="710">
        <v>44125</v>
      </c>
      <c r="H39" s="713" t="s">
        <v>4</v>
      </c>
      <c r="I39" s="714">
        <v>91949</v>
      </c>
      <c r="J39" s="74">
        <v>42695</v>
      </c>
      <c r="K39" s="625" t="s">
        <v>406</v>
      </c>
      <c r="L39" s="696">
        <v>56600</v>
      </c>
      <c r="M39" s="501">
        <f>I39-L39</f>
        <v>35349</v>
      </c>
      <c r="N39" s="731">
        <f>L39/K39</f>
        <v>2358.3333333333335</v>
      </c>
      <c r="O39" s="110">
        <f>N39*48</f>
        <v>113200</v>
      </c>
    </row>
    <row r="40" spans="1:16" ht="30" customHeight="1" x14ac:dyDescent="0.25">
      <c r="A40" s="713">
        <v>106225</v>
      </c>
      <c r="B40" s="713"/>
      <c r="C40" s="713"/>
      <c r="D40" s="713" t="s">
        <v>626</v>
      </c>
      <c r="E40" s="711" t="s">
        <v>627</v>
      </c>
      <c r="F40" s="710">
        <v>43143</v>
      </c>
      <c r="G40" s="710">
        <v>43873</v>
      </c>
      <c r="H40" s="713" t="s">
        <v>628</v>
      </c>
      <c r="I40" s="714">
        <v>6390000</v>
      </c>
      <c r="J40" s="3">
        <v>43171</v>
      </c>
      <c r="K40" s="619">
        <v>8</v>
      </c>
      <c r="L40" s="2">
        <v>877700</v>
      </c>
      <c r="M40" s="501">
        <f t="shared" ref="M40:M46" si="6">I40-L40</f>
        <v>5512300</v>
      </c>
      <c r="N40" s="731">
        <f t="shared" ref="N40:N46" si="7">L40/K40</f>
        <v>109712.5</v>
      </c>
      <c r="O40" s="110">
        <f>N40*49</f>
        <v>5375912.5</v>
      </c>
    </row>
    <row r="41" spans="1:16" ht="30" customHeight="1" x14ac:dyDescent="0.25">
      <c r="A41" s="713">
        <v>105924</v>
      </c>
      <c r="B41" s="713"/>
      <c r="C41" s="713"/>
      <c r="D41" s="713" t="s">
        <v>333</v>
      </c>
      <c r="E41" s="711" t="s">
        <v>579</v>
      </c>
      <c r="F41" s="710">
        <v>43143</v>
      </c>
      <c r="G41" s="710">
        <v>43873</v>
      </c>
      <c r="H41" s="713" t="s">
        <v>36</v>
      </c>
      <c r="I41" s="714">
        <v>35000</v>
      </c>
      <c r="J41" s="3">
        <v>43174</v>
      </c>
      <c r="K41" s="619">
        <v>8</v>
      </c>
      <c r="L41" s="2">
        <v>38800</v>
      </c>
      <c r="M41" s="111">
        <f t="shared" si="6"/>
        <v>-3800</v>
      </c>
      <c r="N41" s="731">
        <f t="shared" si="7"/>
        <v>4850</v>
      </c>
      <c r="O41" s="110">
        <f>N41*24</f>
        <v>116400</v>
      </c>
    </row>
    <row r="42" spans="1:16" s="756" customFormat="1" ht="30" customHeight="1" x14ac:dyDescent="0.25">
      <c r="A42" s="760">
        <v>104554</v>
      </c>
      <c r="B42" s="760"/>
      <c r="C42" s="760"/>
      <c r="D42" s="760" t="s">
        <v>24</v>
      </c>
      <c r="E42" s="761" t="s">
        <v>731</v>
      </c>
      <c r="F42" s="762">
        <v>42738</v>
      </c>
      <c r="G42" s="762">
        <v>44199</v>
      </c>
      <c r="H42" s="760" t="s">
        <v>4</v>
      </c>
      <c r="I42" s="763">
        <v>576000</v>
      </c>
      <c r="J42" s="554">
        <v>42769</v>
      </c>
      <c r="K42" s="619">
        <v>21</v>
      </c>
      <c r="L42" s="696">
        <v>135000</v>
      </c>
      <c r="M42" s="501">
        <f t="shared" si="6"/>
        <v>441000</v>
      </c>
      <c r="N42" s="110">
        <f t="shared" si="7"/>
        <v>6428.5714285714284</v>
      </c>
      <c r="O42" s="110">
        <f>N42*48</f>
        <v>308571.42857142858</v>
      </c>
      <c r="P42" s="668" t="s">
        <v>732</v>
      </c>
    </row>
    <row r="43" spans="1:16" ht="30" customHeight="1" x14ac:dyDescent="0.25">
      <c r="A43" s="676">
        <v>124338</v>
      </c>
      <c r="B43" s="677"/>
      <c r="C43" s="677"/>
      <c r="D43" s="678" t="s">
        <v>582</v>
      </c>
      <c r="E43" s="679" t="s">
        <v>583</v>
      </c>
      <c r="F43" s="680">
        <v>42989</v>
      </c>
      <c r="G43" s="680">
        <v>44450</v>
      </c>
      <c r="H43" s="676" t="s">
        <v>4</v>
      </c>
      <c r="I43" s="693">
        <v>48800</v>
      </c>
      <c r="J43" s="3">
        <v>43019</v>
      </c>
      <c r="K43" s="619">
        <v>11</v>
      </c>
      <c r="L43" s="2">
        <v>33600</v>
      </c>
      <c r="M43" s="501">
        <f t="shared" si="6"/>
        <v>15200</v>
      </c>
      <c r="N43" s="731">
        <f t="shared" si="7"/>
        <v>3054.5454545454545</v>
      </c>
      <c r="O43" s="110">
        <f>N43*48</f>
        <v>146618.18181818182</v>
      </c>
      <c r="P43" s="668" t="s">
        <v>673</v>
      </c>
    </row>
    <row r="44" spans="1:16" ht="30" customHeight="1" x14ac:dyDescent="0.25">
      <c r="A44" s="676">
        <v>124338</v>
      </c>
      <c r="B44" s="677"/>
      <c r="C44" s="677"/>
      <c r="D44" s="678" t="s">
        <v>582</v>
      </c>
      <c r="E44" s="679" t="s">
        <v>584</v>
      </c>
      <c r="F44" s="681">
        <v>42998</v>
      </c>
      <c r="G44" s="680">
        <v>44459</v>
      </c>
      <c r="H44" s="676" t="s">
        <v>4</v>
      </c>
      <c r="I44" s="693">
        <v>49300</v>
      </c>
      <c r="J44" s="3">
        <v>43028</v>
      </c>
      <c r="K44" s="619">
        <v>11</v>
      </c>
      <c r="L44" s="2">
        <v>28000</v>
      </c>
      <c r="M44" s="501">
        <f t="shared" si="6"/>
        <v>21300</v>
      </c>
      <c r="N44" s="731">
        <f t="shared" si="7"/>
        <v>2545.4545454545455</v>
      </c>
      <c r="O44" s="110">
        <f>N44*48</f>
        <v>122181.81818181818</v>
      </c>
      <c r="P44" s="726">
        <v>103004</v>
      </c>
    </row>
    <row r="45" spans="1:16" ht="30" customHeight="1" x14ac:dyDescent="0.25">
      <c r="A45" s="676">
        <v>115483</v>
      </c>
      <c r="B45" s="677"/>
      <c r="C45" s="677"/>
      <c r="D45" s="676" t="s">
        <v>580</v>
      </c>
      <c r="E45" s="676" t="s">
        <v>601</v>
      </c>
      <c r="F45" s="680">
        <v>43096</v>
      </c>
      <c r="G45" s="680">
        <v>44557</v>
      </c>
      <c r="H45" s="676" t="s">
        <v>4</v>
      </c>
      <c r="I45" s="693">
        <v>1500000</v>
      </c>
      <c r="J45" s="3">
        <v>43127</v>
      </c>
      <c r="K45" s="619">
        <v>10</v>
      </c>
      <c r="L45" s="2">
        <v>317900</v>
      </c>
      <c r="M45" s="501">
        <f t="shared" si="6"/>
        <v>1182100</v>
      </c>
      <c r="N45" s="731">
        <f t="shared" si="7"/>
        <v>31790</v>
      </c>
      <c r="O45" s="110">
        <f>N45*48</f>
        <v>1525920</v>
      </c>
      <c r="P45" s="723"/>
    </row>
    <row r="46" spans="1:16" ht="30" customHeight="1" x14ac:dyDescent="0.25">
      <c r="A46" s="676">
        <v>125973</v>
      </c>
      <c r="B46" s="676"/>
      <c r="C46" s="676"/>
      <c r="D46" s="676" t="s">
        <v>27</v>
      </c>
      <c r="E46" s="679" t="s">
        <v>437</v>
      </c>
      <c r="F46" s="680">
        <v>43096</v>
      </c>
      <c r="G46" s="680">
        <v>44557</v>
      </c>
      <c r="H46" s="676" t="s">
        <v>4</v>
      </c>
      <c r="I46" s="693">
        <v>350000</v>
      </c>
      <c r="J46" s="3">
        <v>43096</v>
      </c>
      <c r="K46" s="619">
        <v>11</v>
      </c>
      <c r="L46" s="2">
        <v>88400</v>
      </c>
      <c r="M46" s="501">
        <f t="shared" si="6"/>
        <v>261600</v>
      </c>
      <c r="N46" s="731">
        <f t="shared" si="7"/>
        <v>8036.363636363636</v>
      </c>
      <c r="O46" s="110">
        <f>N46*48</f>
        <v>385745.45454545453</v>
      </c>
      <c r="P46" s="723"/>
    </row>
    <row r="47" spans="1:16" ht="30" customHeight="1" x14ac:dyDescent="0.25"/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</sheetData>
  <mergeCells count="12">
    <mergeCell ref="A2:B2"/>
    <mergeCell ref="A4:B4"/>
    <mergeCell ref="A5:C5"/>
    <mergeCell ref="M7:M8"/>
    <mergeCell ref="N7:N8"/>
    <mergeCell ref="O7:O8"/>
    <mergeCell ref="A7:A8"/>
    <mergeCell ref="B7:B8"/>
    <mergeCell ref="C7:C8"/>
    <mergeCell ref="D7:E8"/>
    <mergeCell ref="F7:I7"/>
    <mergeCell ref="J7:L7"/>
  </mergeCells>
  <pageMargins left="0.7" right="0.7" top="0.75" bottom="0.75" header="0.3" footer="0.3"/>
  <pageSetup paperSize="9" orientation="portrait" r:id="rId1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1"/>
  <dimension ref="A1:P56"/>
  <sheetViews>
    <sheetView topLeftCell="A28" workbookViewId="0">
      <selection activeCell="A38" sqref="A38:XFD38"/>
    </sheetView>
  </sheetViews>
  <sheetFormatPr defaultColWidth="9.140625" defaultRowHeight="15" x14ac:dyDescent="0.25"/>
  <cols>
    <col min="1" max="1" width="10.28515625" style="725" customWidth="1"/>
    <col min="2" max="2" width="9.42578125" style="725" customWidth="1"/>
    <col min="3" max="3" width="10.28515625" style="725" customWidth="1"/>
    <col min="4" max="4" width="22.28515625" style="725" customWidth="1"/>
    <col min="5" max="5" width="15" style="725" customWidth="1"/>
    <col min="6" max="6" width="10.5703125" style="725" customWidth="1"/>
    <col min="7" max="7" width="10.7109375" style="725" customWidth="1"/>
    <col min="8" max="8" width="12.7109375" style="725" customWidth="1"/>
    <col min="9" max="9" width="17.5703125" style="725" customWidth="1"/>
    <col min="10" max="10" width="10.140625" style="725" customWidth="1"/>
    <col min="11" max="11" width="10.28515625" style="725" customWidth="1"/>
    <col min="12" max="12" width="11.28515625" style="725" customWidth="1"/>
    <col min="13" max="13" width="12.5703125" style="725" customWidth="1"/>
    <col min="14" max="14" width="11.85546875" style="730" customWidth="1"/>
    <col min="15" max="15" width="11.85546875" style="725" customWidth="1"/>
    <col min="16" max="16" width="36" style="725" customWidth="1"/>
    <col min="17" max="16384" width="9.140625" style="725"/>
  </cols>
  <sheetData>
    <row r="1" spans="1:16" x14ac:dyDescent="0.25">
      <c r="A1" s="727" t="s">
        <v>681</v>
      </c>
      <c r="D1" s="363"/>
    </row>
    <row r="2" spans="1:16" x14ac:dyDescent="0.25">
      <c r="A2" s="891" t="s">
        <v>199</v>
      </c>
      <c r="B2" s="891"/>
      <c r="C2" s="724"/>
      <c r="D2" s="363"/>
    </row>
    <row r="3" spans="1:16" x14ac:dyDescent="0.25">
      <c r="A3" s="706" t="s">
        <v>667</v>
      </c>
      <c r="B3" s="706"/>
      <c r="C3" s="707"/>
      <c r="D3" s="363"/>
    </row>
    <row r="4" spans="1:16" x14ac:dyDescent="0.25">
      <c r="A4" s="892" t="s">
        <v>668</v>
      </c>
      <c r="B4" s="892"/>
      <c r="C4" s="708"/>
      <c r="D4" s="363"/>
    </row>
    <row r="5" spans="1:16" x14ac:dyDescent="0.25">
      <c r="A5" s="893" t="s">
        <v>661</v>
      </c>
      <c r="B5" s="893"/>
      <c r="C5" s="893"/>
      <c r="D5" s="363"/>
    </row>
    <row r="6" spans="1:16" ht="15.75" thickBot="1" x14ac:dyDescent="0.3"/>
    <row r="7" spans="1:16" ht="15.75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95" t="s">
        <v>689</v>
      </c>
      <c r="O7" s="866" t="s">
        <v>654</v>
      </c>
    </row>
    <row r="8" spans="1:16" ht="45.75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679</v>
      </c>
      <c r="L8" s="65" t="s">
        <v>122</v>
      </c>
      <c r="M8" s="879"/>
      <c r="N8" s="896"/>
      <c r="O8" s="867"/>
    </row>
    <row r="9" spans="1:16" ht="30" customHeight="1" x14ac:dyDescent="0.25">
      <c r="A9" s="31">
        <v>116554</v>
      </c>
      <c r="B9" s="31"/>
      <c r="C9" s="31"/>
      <c r="D9" s="66" t="s">
        <v>433</v>
      </c>
      <c r="E9" s="66" t="s">
        <v>434</v>
      </c>
      <c r="F9" s="32">
        <v>43200</v>
      </c>
      <c r="G9" s="32">
        <v>43465</v>
      </c>
      <c r="H9" s="31" t="s">
        <v>639</v>
      </c>
      <c r="I9" s="691">
        <v>50000</v>
      </c>
      <c r="J9" s="3">
        <v>43230</v>
      </c>
      <c r="K9" s="619">
        <v>6</v>
      </c>
      <c r="L9" s="2">
        <v>11880</v>
      </c>
      <c r="M9" s="501">
        <f t="shared" ref="M9:M34" si="0">I9-L9</f>
        <v>38120</v>
      </c>
      <c r="N9" s="731">
        <v>2400</v>
      </c>
      <c r="O9" s="110">
        <v>28800</v>
      </c>
    </row>
    <row r="10" spans="1:16" ht="30" customHeight="1" x14ac:dyDescent="0.25">
      <c r="A10" s="31">
        <v>109792</v>
      </c>
      <c r="B10" s="31"/>
      <c r="C10" s="31"/>
      <c r="D10" s="31" t="s">
        <v>637</v>
      </c>
      <c r="E10" s="66" t="s">
        <v>638</v>
      </c>
      <c r="F10" s="32">
        <v>43202</v>
      </c>
      <c r="G10" s="32">
        <v>43465</v>
      </c>
      <c r="H10" s="31" t="s">
        <v>639</v>
      </c>
      <c r="I10" s="691">
        <v>198000</v>
      </c>
      <c r="J10" s="3">
        <v>43232</v>
      </c>
      <c r="K10" s="619">
        <v>6</v>
      </c>
      <c r="L10" s="2">
        <v>199400</v>
      </c>
      <c r="M10" s="111">
        <f t="shared" si="0"/>
        <v>-1400</v>
      </c>
      <c r="N10" s="731">
        <v>49500</v>
      </c>
      <c r="O10" s="110">
        <v>594000</v>
      </c>
      <c r="P10" s="669" t="s">
        <v>682</v>
      </c>
    </row>
    <row r="11" spans="1:16" ht="30" customHeight="1" x14ac:dyDescent="0.25">
      <c r="A11" s="236" t="s">
        <v>372</v>
      </c>
      <c r="B11" s="93"/>
      <c r="C11" s="93"/>
      <c r="D11" s="68" t="s">
        <v>50</v>
      </c>
      <c r="E11" s="69" t="s">
        <v>103</v>
      </c>
      <c r="F11" s="25">
        <v>42013</v>
      </c>
      <c r="G11" s="25">
        <v>43474</v>
      </c>
      <c r="H11" s="25" t="s">
        <v>4</v>
      </c>
      <c r="I11" s="688" t="s">
        <v>547</v>
      </c>
      <c r="J11" s="3">
        <v>42044</v>
      </c>
      <c r="K11" s="625" t="s">
        <v>396</v>
      </c>
      <c r="L11" s="695">
        <v>33300</v>
      </c>
      <c r="M11" s="501" t="e">
        <f t="shared" si="0"/>
        <v>#VALUE!</v>
      </c>
      <c r="N11" s="731">
        <f>L11/K11</f>
        <v>723.91304347826087</v>
      </c>
      <c r="O11" s="110">
        <f>N11*48</f>
        <v>34747.82608695652</v>
      </c>
    </row>
    <row r="12" spans="1:16" ht="30" customHeight="1" x14ac:dyDescent="0.25">
      <c r="A12" s="236" t="s">
        <v>373</v>
      </c>
      <c r="B12" s="93"/>
      <c r="C12" s="93"/>
      <c r="D12" s="68" t="s">
        <v>51</v>
      </c>
      <c r="E12" s="69" t="s">
        <v>103</v>
      </c>
      <c r="F12" s="25">
        <v>42013</v>
      </c>
      <c r="G12" s="25">
        <v>43474</v>
      </c>
      <c r="H12" s="25" t="s">
        <v>4</v>
      </c>
      <c r="I12" s="688">
        <v>30000</v>
      </c>
      <c r="J12" s="3">
        <v>42044</v>
      </c>
      <c r="K12" s="625" t="s">
        <v>396</v>
      </c>
      <c r="L12" s="695">
        <v>19300</v>
      </c>
      <c r="M12" s="501">
        <f t="shared" si="0"/>
        <v>10700</v>
      </c>
      <c r="N12" s="731">
        <f>L12/K12</f>
        <v>419.56521739130437</v>
      </c>
      <c r="O12" s="110">
        <f>N12*48</f>
        <v>20139.130434782608</v>
      </c>
    </row>
    <row r="13" spans="1:16" ht="30" customHeight="1" x14ac:dyDescent="0.25">
      <c r="A13" s="237" t="s">
        <v>374</v>
      </c>
      <c r="B13" s="25"/>
      <c r="C13" s="25"/>
      <c r="D13" s="68" t="s">
        <v>129</v>
      </c>
      <c r="E13" s="69" t="s">
        <v>103</v>
      </c>
      <c r="F13" s="25">
        <v>42013</v>
      </c>
      <c r="G13" s="25">
        <v>43474</v>
      </c>
      <c r="H13" s="25" t="s">
        <v>4</v>
      </c>
      <c r="I13" s="689" t="s">
        <v>547</v>
      </c>
      <c r="J13" s="3">
        <v>42044</v>
      </c>
      <c r="K13" s="625" t="s">
        <v>396</v>
      </c>
      <c r="L13" s="695">
        <v>26300</v>
      </c>
      <c r="M13" s="501" t="e">
        <f t="shared" si="0"/>
        <v>#VALUE!</v>
      </c>
      <c r="N13" s="731">
        <f>L13/K13</f>
        <v>571.73913043478262</v>
      </c>
      <c r="O13" s="110">
        <f>N13*48</f>
        <v>27443.478260869568</v>
      </c>
    </row>
    <row r="14" spans="1:16" ht="30" customHeight="1" x14ac:dyDescent="0.25">
      <c r="A14" s="237" t="s">
        <v>375</v>
      </c>
      <c r="B14" s="25"/>
      <c r="C14" s="25"/>
      <c r="D14" s="68" t="s">
        <v>196</v>
      </c>
      <c r="E14" s="69" t="s">
        <v>104</v>
      </c>
      <c r="F14" s="25">
        <v>42058</v>
      </c>
      <c r="G14" s="25">
        <v>43519</v>
      </c>
      <c r="H14" s="25" t="s">
        <v>4</v>
      </c>
      <c r="I14" s="688">
        <v>10708492</v>
      </c>
      <c r="J14" s="25">
        <v>42086</v>
      </c>
      <c r="K14" s="626" t="s">
        <v>83</v>
      </c>
      <c r="L14" s="697"/>
      <c r="M14" s="622"/>
      <c r="N14" s="732"/>
      <c r="O14" s="361"/>
    </row>
    <row r="15" spans="1:16" ht="30" customHeight="1" x14ac:dyDescent="0.25">
      <c r="A15" s="237" t="s">
        <v>376</v>
      </c>
      <c r="B15" s="25"/>
      <c r="C15" s="25"/>
      <c r="D15" s="68" t="s">
        <v>7</v>
      </c>
      <c r="E15" s="69" t="s">
        <v>182</v>
      </c>
      <c r="F15" s="25">
        <v>42137</v>
      </c>
      <c r="G15" s="25">
        <v>43598</v>
      </c>
      <c r="H15" s="25" t="s">
        <v>4</v>
      </c>
      <c r="I15" s="688">
        <v>419996</v>
      </c>
      <c r="J15" s="3">
        <v>42168</v>
      </c>
      <c r="K15" s="625" t="s">
        <v>84</v>
      </c>
      <c r="L15" s="695">
        <v>425800</v>
      </c>
      <c r="M15" s="111">
        <f t="shared" si="0"/>
        <v>-5804</v>
      </c>
      <c r="N15" s="731">
        <f t="shared" ref="N15:N34" si="1">L15/K15</f>
        <v>10385.365853658537</v>
      </c>
      <c r="O15" s="110">
        <f t="shared" ref="O15:O20" si="2">N15*48</f>
        <v>498497.56097560981</v>
      </c>
    </row>
    <row r="16" spans="1:16" ht="30" customHeight="1" x14ac:dyDescent="0.25">
      <c r="A16" s="237" t="s">
        <v>377</v>
      </c>
      <c r="B16" s="24"/>
      <c r="C16" s="24"/>
      <c r="D16" s="68" t="s">
        <v>48</v>
      </c>
      <c r="E16" s="69" t="s">
        <v>105</v>
      </c>
      <c r="F16" s="25">
        <v>42150</v>
      </c>
      <c r="G16" s="25">
        <v>43611</v>
      </c>
      <c r="H16" s="24" t="s">
        <v>4</v>
      </c>
      <c r="I16" s="688">
        <v>19800</v>
      </c>
      <c r="J16" s="3">
        <v>42181</v>
      </c>
      <c r="K16" s="625" t="s">
        <v>84</v>
      </c>
      <c r="L16" s="695">
        <v>19900</v>
      </c>
      <c r="M16" s="111">
        <f t="shared" si="0"/>
        <v>-100</v>
      </c>
      <c r="N16" s="731">
        <f t="shared" si="1"/>
        <v>485.36585365853659</v>
      </c>
      <c r="O16" s="110">
        <f t="shared" si="2"/>
        <v>23297.560975609755</v>
      </c>
    </row>
    <row r="17" spans="1:16" ht="30" customHeight="1" x14ac:dyDescent="0.25">
      <c r="A17" s="237" t="s">
        <v>378</v>
      </c>
      <c r="B17" s="25"/>
      <c r="C17" s="25"/>
      <c r="D17" s="68" t="s">
        <v>10</v>
      </c>
      <c r="E17" s="69" t="s">
        <v>107</v>
      </c>
      <c r="F17" s="25">
        <v>42259</v>
      </c>
      <c r="G17" s="25">
        <v>43720</v>
      </c>
      <c r="H17" s="24" t="s">
        <v>4</v>
      </c>
      <c r="I17" s="688">
        <v>282000</v>
      </c>
      <c r="J17" s="3">
        <v>42289</v>
      </c>
      <c r="K17" s="625" t="s">
        <v>69</v>
      </c>
      <c r="L17" s="695">
        <v>218850</v>
      </c>
      <c r="M17" s="501">
        <f t="shared" si="0"/>
        <v>63150</v>
      </c>
      <c r="N17" s="731">
        <f t="shared" si="1"/>
        <v>5914.864864864865</v>
      </c>
      <c r="O17" s="110">
        <f t="shared" si="2"/>
        <v>283913.51351351349</v>
      </c>
    </row>
    <row r="18" spans="1:16" ht="30" customHeight="1" x14ac:dyDescent="0.25">
      <c r="A18" s="236" t="s">
        <v>379</v>
      </c>
      <c r="B18" s="93"/>
      <c r="C18" s="93"/>
      <c r="D18" s="68" t="s">
        <v>6</v>
      </c>
      <c r="E18" s="69" t="s">
        <v>106</v>
      </c>
      <c r="F18" s="25">
        <v>42259</v>
      </c>
      <c r="G18" s="25">
        <v>43720</v>
      </c>
      <c r="H18" s="24" t="s">
        <v>4</v>
      </c>
      <c r="I18" s="688">
        <v>53600</v>
      </c>
      <c r="J18" s="3">
        <v>42289</v>
      </c>
      <c r="K18" s="625" t="s">
        <v>69</v>
      </c>
      <c r="L18" s="695">
        <v>55000</v>
      </c>
      <c r="M18" s="111">
        <f t="shared" si="0"/>
        <v>-1400</v>
      </c>
      <c r="N18" s="731">
        <f t="shared" si="1"/>
        <v>1486.4864864864865</v>
      </c>
      <c r="O18" s="110">
        <f t="shared" si="2"/>
        <v>71351.351351351346</v>
      </c>
    </row>
    <row r="19" spans="1:16" ht="30" customHeight="1" x14ac:dyDescent="0.25">
      <c r="A19" s="236" t="s">
        <v>380</v>
      </c>
      <c r="B19" s="93"/>
      <c r="C19" s="93"/>
      <c r="D19" s="68" t="s">
        <v>47</v>
      </c>
      <c r="E19" s="69" t="s">
        <v>108</v>
      </c>
      <c r="F19" s="25">
        <v>42259</v>
      </c>
      <c r="G19" s="25">
        <v>43720</v>
      </c>
      <c r="H19" s="24" t="s">
        <v>4</v>
      </c>
      <c r="I19" s="688">
        <v>1599996</v>
      </c>
      <c r="J19" s="3">
        <v>42289</v>
      </c>
      <c r="K19" s="625" t="s">
        <v>69</v>
      </c>
      <c r="L19" s="695">
        <v>1554000</v>
      </c>
      <c r="M19" s="501">
        <f t="shared" si="0"/>
        <v>45996</v>
      </c>
      <c r="N19" s="731">
        <f t="shared" si="1"/>
        <v>42000</v>
      </c>
      <c r="O19" s="110">
        <f t="shared" si="2"/>
        <v>2016000</v>
      </c>
    </row>
    <row r="20" spans="1:16" ht="30" customHeight="1" x14ac:dyDescent="0.25">
      <c r="A20" s="237" t="s">
        <v>381</v>
      </c>
      <c r="B20" s="25"/>
      <c r="C20" s="25"/>
      <c r="D20" s="68" t="s">
        <v>184</v>
      </c>
      <c r="E20" s="69" t="s">
        <v>109</v>
      </c>
      <c r="F20" s="25">
        <v>42259</v>
      </c>
      <c r="G20" s="25">
        <v>43720</v>
      </c>
      <c r="H20" s="24" t="s">
        <v>4</v>
      </c>
      <c r="I20" s="688">
        <v>868400</v>
      </c>
      <c r="J20" s="74">
        <v>42289</v>
      </c>
      <c r="K20" s="625" t="s">
        <v>69</v>
      </c>
      <c r="L20" s="695">
        <v>685000</v>
      </c>
      <c r="M20" s="501">
        <f t="shared" si="0"/>
        <v>183400</v>
      </c>
      <c r="N20" s="731">
        <f t="shared" si="1"/>
        <v>18513.513513513513</v>
      </c>
      <c r="O20" s="110">
        <f t="shared" si="2"/>
        <v>888648.64864864864</v>
      </c>
    </row>
    <row r="21" spans="1:16" ht="30" customHeight="1" x14ac:dyDescent="0.25">
      <c r="A21" s="24">
        <v>108132</v>
      </c>
      <c r="B21" s="95"/>
      <c r="C21" s="95"/>
      <c r="D21" s="24" t="s">
        <v>425</v>
      </c>
      <c r="E21" s="95" t="s">
        <v>97</v>
      </c>
      <c r="F21" s="25">
        <v>42817</v>
      </c>
      <c r="G21" s="25">
        <v>43547</v>
      </c>
      <c r="H21" s="24" t="s">
        <v>36</v>
      </c>
      <c r="I21" s="690">
        <v>19900</v>
      </c>
      <c r="J21" s="3">
        <v>42848</v>
      </c>
      <c r="K21" s="619">
        <v>19</v>
      </c>
      <c r="L21" s="696">
        <v>19550</v>
      </c>
      <c r="M21" s="501">
        <f t="shared" si="0"/>
        <v>350</v>
      </c>
      <c r="N21" s="731">
        <f t="shared" si="1"/>
        <v>1028.9473684210527</v>
      </c>
      <c r="O21" s="110">
        <f>N21*24</f>
        <v>24694.736842105267</v>
      </c>
    </row>
    <row r="22" spans="1:16" ht="30" customHeight="1" x14ac:dyDescent="0.25">
      <c r="A22" s="24" t="s">
        <v>365</v>
      </c>
      <c r="B22" s="24"/>
      <c r="C22" s="24"/>
      <c r="D22" s="24" t="s">
        <v>630</v>
      </c>
      <c r="E22" s="24" t="s">
        <v>632</v>
      </c>
      <c r="F22" s="25">
        <v>43179</v>
      </c>
      <c r="G22" s="25">
        <v>43544</v>
      </c>
      <c r="H22" s="24" t="s">
        <v>32</v>
      </c>
      <c r="I22" s="688">
        <v>69400</v>
      </c>
      <c r="J22" s="3">
        <v>43210</v>
      </c>
      <c r="K22" s="619">
        <v>7</v>
      </c>
      <c r="L22" s="2">
        <v>132900</v>
      </c>
      <c r="M22" s="111">
        <f t="shared" si="0"/>
        <v>-63500</v>
      </c>
      <c r="N22" s="731">
        <f t="shared" si="1"/>
        <v>18985.714285714286</v>
      </c>
      <c r="O22" s="110">
        <f>N22*12</f>
        <v>227828.57142857142</v>
      </c>
      <c r="P22" s="669" t="s">
        <v>683</v>
      </c>
    </row>
    <row r="23" spans="1:16" ht="30" customHeight="1" x14ac:dyDescent="0.25">
      <c r="A23" s="24">
        <v>112799</v>
      </c>
      <c r="B23" s="24"/>
      <c r="C23" s="24"/>
      <c r="D23" s="24" t="s">
        <v>631</v>
      </c>
      <c r="E23" s="68" t="s">
        <v>633</v>
      </c>
      <c r="F23" s="25">
        <v>43186</v>
      </c>
      <c r="G23" s="25">
        <v>43551</v>
      </c>
      <c r="H23" s="24" t="s">
        <v>32</v>
      </c>
      <c r="I23" s="688">
        <v>72300</v>
      </c>
      <c r="J23" s="3">
        <v>43217</v>
      </c>
      <c r="K23" s="619">
        <v>7</v>
      </c>
      <c r="L23" s="2">
        <v>77400</v>
      </c>
      <c r="M23" s="111">
        <f t="shared" si="0"/>
        <v>-5100</v>
      </c>
      <c r="N23" s="731">
        <f t="shared" si="1"/>
        <v>11057.142857142857</v>
      </c>
      <c r="O23" s="110">
        <f>N23*12</f>
        <v>132685.71428571429</v>
      </c>
    </row>
    <row r="24" spans="1:16" ht="30" customHeight="1" x14ac:dyDescent="0.25">
      <c r="A24" s="24">
        <v>124764</v>
      </c>
      <c r="B24" s="24"/>
      <c r="C24" s="24"/>
      <c r="D24" s="24" t="s">
        <v>634</v>
      </c>
      <c r="E24" s="68" t="s">
        <v>635</v>
      </c>
      <c r="F24" s="25">
        <v>43188</v>
      </c>
      <c r="G24" s="25">
        <v>43552</v>
      </c>
      <c r="H24" s="24" t="s">
        <v>32</v>
      </c>
      <c r="I24" s="688">
        <v>50000</v>
      </c>
      <c r="J24" s="3">
        <v>43219</v>
      </c>
      <c r="K24" s="619">
        <v>7</v>
      </c>
      <c r="L24" s="2">
        <v>26060</v>
      </c>
      <c r="M24" s="501">
        <f t="shared" si="0"/>
        <v>23940</v>
      </c>
      <c r="N24" s="731">
        <f t="shared" si="1"/>
        <v>3722.8571428571427</v>
      </c>
      <c r="O24" s="642">
        <f>N24*12</f>
        <v>44674.28571428571</v>
      </c>
    </row>
    <row r="25" spans="1:16" ht="30" customHeight="1" x14ac:dyDescent="0.25">
      <c r="A25" s="24">
        <v>124338</v>
      </c>
      <c r="B25" s="24"/>
      <c r="C25" s="24"/>
      <c r="D25" s="24" t="s">
        <v>582</v>
      </c>
      <c r="E25" s="68" t="s">
        <v>636</v>
      </c>
      <c r="F25" s="25">
        <v>43188</v>
      </c>
      <c r="G25" s="25">
        <v>43552</v>
      </c>
      <c r="H25" s="24" t="s">
        <v>32</v>
      </c>
      <c r="I25" s="688">
        <v>59700</v>
      </c>
      <c r="J25" s="3">
        <v>43219</v>
      </c>
      <c r="K25" s="619">
        <v>7</v>
      </c>
      <c r="L25" s="2">
        <v>26000</v>
      </c>
      <c r="M25" s="501">
        <f t="shared" si="0"/>
        <v>33700</v>
      </c>
      <c r="N25" s="731">
        <f t="shared" si="1"/>
        <v>3714.2857142857142</v>
      </c>
      <c r="O25" s="110">
        <f>N25*12</f>
        <v>44571.428571428572</v>
      </c>
      <c r="P25" s="726">
        <v>118001</v>
      </c>
    </row>
    <row r="26" spans="1:16" ht="30" customHeight="1" x14ac:dyDescent="0.25">
      <c r="A26" s="24">
        <v>100406</v>
      </c>
      <c r="B26" s="24"/>
      <c r="C26" s="24"/>
      <c r="D26" s="24" t="s">
        <v>577</v>
      </c>
      <c r="E26" s="24" t="s">
        <v>640</v>
      </c>
      <c r="F26" s="25">
        <v>43215</v>
      </c>
      <c r="G26" s="25">
        <v>43580</v>
      </c>
      <c r="H26" s="24" t="s">
        <v>32</v>
      </c>
      <c r="I26" s="688">
        <v>148000</v>
      </c>
      <c r="J26" s="3">
        <v>43245</v>
      </c>
      <c r="K26" s="619">
        <v>6</v>
      </c>
      <c r="L26" s="2">
        <v>92000</v>
      </c>
      <c r="M26" s="501">
        <f t="shared" si="0"/>
        <v>56000</v>
      </c>
      <c r="N26" s="731">
        <f t="shared" si="1"/>
        <v>15333.333333333334</v>
      </c>
      <c r="O26" s="110">
        <f t="shared" ref="O26:O31" si="3">N26*12</f>
        <v>184000</v>
      </c>
    </row>
    <row r="27" spans="1:16" ht="30" customHeight="1" x14ac:dyDescent="0.25">
      <c r="A27" s="24">
        <v>129272</v>
      </c>
      <c r="B27" s="95"/>
      <c r="C27" s="95"/>
      <c r="D27" s="68" t="s">
        <v>641</v>
      </c>
      <c r="E27" s="68" t="s">
        <v>182</v>
      </c>
      <c r="F27" s="25">
        <v>43225</v>
      </c>
      <c r="G27" s="25">
        <v>43590</v>
      </c>
      <c r="H27" s="24" t="s">
        <v>32</v>
      </c>
      <c r="I27" s="688">
        <v>24000</v>
      </c>
      <c r="J27" s="3">
        <v>43256</v>
      </c>
      <c r="K27" s="619">
        <v>6</v>
      </c>
      <c r="L27" s="2">
        <v>10000</v>
      </c>
      <c r="M27" s="501">
        <f t="shared" si="0"/>
        <v>14000</v>
      </c>
      <c r="N27" s="731">
        <f t="shared" si="1"/>
        <v>1666.6666666666667</v>
      </c>
      <c r="O27" s="110">
        <f t="shared" si="3"/>
        <v>20000</v>
      </c>
    </row>
    <row r="28" spans="1:16" ht="30" customHeight="1" x14ac:dyDescent="0.25">
      <c r="A28" s="24">
        <v>126114</v>
      </c>
      <c r="B28" s="95"/>
      <c r="C28" s="95"/>
      <c r="D28" s="24" t="s">
        <v>630</v>
      </c>
      <c r="E28" s="24" t="s">
        <v>646</v>
      </c>
      <c r="F28" s="25">
        <v>43238</v>
      </c>
      <c r="G28" s="25">
        <v>43603</v>
      </c>
      <c r="H28" s="24" t="s">
        <v>32</v>
      </c>
      <c r="I28" s="688">
        <v>129000</v>
      </c>
      <c r="J28" s="3">
        <v>43269</v>
      </c>
      <c r="K28" s="619">
        <v>5</v>
      </c>
      <c r="L28" s="2">
        <v>48300</v>
      </c>
      <c r="M28" s="501">
        <f t="shared" si="0"/>
        <v>80700</v>
      </c>
      <c r="N28" s="731">
        <f t="shared" si="1"/>
        <v>9660</v>
      </c>
      <c r="O28" s="110">
        <f t="shared" si="3"/>
        <v>115920</v>
      </c>
      <c r="P28" s="669" t="s">
        <v>683</v>
      </c>
    </row>
    <row r="29" spans="1:16" ht="30" customHeight="1" x14ac:dyDescent="0.25">
      <c r="A29" s="24">
        <v>109726</v>
      </c>
      <c r="B29" s="95"/>
      <c r="C29" s="95"/>
      <c r="D29" s="24" t="s">
        <v>40</v>
      </c>
      <c r="E29" s="68" t="s">
        <v>182</v>
      </c>
      <c r="F29" s="25">
        <v>43235</v>
      </c>
      <c r="G29" s="25">
        <v>43600</v>
      </c>
      <c r="H29" s="24" t="s">
        <v>32</v>
      </c>
      <c r="I29" s="688">
        <v>45000</v>
      </c>
      <c r="J29" s="3">
        <v>43266</v>
      </c>
      <c r="K29" s="619">
        <v>5</v>
      </c>
      <c r="L29" s="2">
        <v>15530</v>
      </c>
      <c r="M29" s="501">
        <f t="shared" si="0"/>
        <v>29470</v>
      </c>
      <c r="N29" s="731">
        <f t="shared" si="1"/>
        <v>3106</v>
      </c>
      <c r="O29" s="110">
        <f t="shared" si="3"/>
        <v>37272</v>
      </c>
    </row>
    <row r="30" spans="1:16" ht="30" customHeight="1" x14ac:dyDescent="0.25">
      <c r="A30" s="24">
        <v>129358</v>
      </c>
      <c r="B30" s="95"/>
      <c r="C30" s="95"/>
      <c r="D30" s="68" t="s">
        <v>185</v>
      </c>
      <c r="E30" s="95" t="s">
        <v>111</v>
      </c>
      <c r="F30" s="25">
        <v>43300</v>
      </c>
      <c r="G30" s="25">
        <v>43665</v>
      </c>
      <c r="H30" s="24" t="s">
        <v>32</v>
      </c>
      <c r="I30" s="688">
        <v>169200</v>
      </c>
      <c r="J30" s="3">
        <v>43331</v>
      </c>
      <c r="K30" s="619">
        <v>3</v>
      </c>
      <c r="L30" s="2">
        <v>13500</v>
      </c>
      <c r="M30" s="501">
        <f t="shared" si="0"/>
        <v>155700</v>
      </c>
      <c r="N30" s="577">
        <f t="shared" si="1"/>
        <v>4500</v>
      </c>
      <c r="O30" s="1">
        <f t="shared" si="3"/>
        <v>54000</v>
      </c>
    </row>
    <row r="31" spans="1:16" ht="30" customHeight="1" x14ac:dyDescent="0.25">
      <c r="A31" s="24">
        <v>105924</v>
      </c>
      <c r="B31" s="24"/>
      <c r="C31" s="24"/>
      <c r="D31" s="24" t="s">
        <v>333</v>
      </c>
      <c r="E31" s="68" t="s">
        <v>579</v>
      </c>
      <c r="F31" s="25">
        <v>43314</v>
      </c>
      <c r="G31" s="25">
        <v>43679</v>
      </c>
      <c r="H31" s="24" t="s">
        <v>32</v>
      </c>
      <c r="I31" s="688">
        <v>137500</v>
      </c>
      <c r="J31" s="3">
        <v>43345</v>
      </c>
      <c r="K31" s="619">
        <v>3</v>
      </c>
      <c r="L31" s="9">
        <v>8900</v>
      </c>
      <c r="M31" s="501">
        <f t="shared" si="0"/>
        <v>128600</v>
      </c>
      <c r="N31" s="577">
        <f t="shared" si="1"/>
        <v>2966.6666666666665</v>
      </c>
      <c r="O31" s="1">
        <f t="shared" si="3"/>
        <v>35600</v>
      </c>
    </row>
    <row r="32" spans="1:16" ht="30" customHeight="1" x14ac:dyDescent="0.25">
      <c r="A32" s="709" t="s">
        <v>383</v>
      </c>
      <c r="B32" s="710"/>
      <c r="C32" s="710"/>
      <c r="D32" s="711" t="s">
        <v>185</v>
      </c>
      <c r="E32" s="712" t="s">
        <v>111</v>
      </c>
      <c r="F32" s="710">
        <v>42389</v>
      </c>
      <c r="G32" s="710">
        <v>43850</v>
      </c>
      <c r="H32" s="713" t="s">
        <v>4</v>
      </c>
      <c r="I32" s="714">
        <v>358800</v>
      </c>
      <c r="J32" s="3">
        <v>42420</v>
      </c>
      <c r="K32" s="625" t="s">
        <v>68</v>
      </c>
      <c r="L32" s="696">
        <v>437500</v>
      </c>
      <c r="M32" s="111">
        <f t="shared" si="0"/>
        <v>-78700</v>
      </c>
      <c r="N32" s="731">
        <f t="shared" si="1"/>
        <v>13257.575757575758</v>
      </c>
      <c r="O32" s="110">
        <f t="shared" ref="O32:O34" si="4">N32*48</f>
        <v>636363.63636363635</v>
      </c>
    </row>
    <row r="33" spans="1:16" ht="30" customHeight="1" x14ac:dyDescent="0.25">
      <c r="A33" s="709" t="s">
        <v>384</v>
      </c>
      <c r="B33" s="713"/>
      <c r="C33" s="713"/>
      <c r="D33" s="711" t="s">
        <v>38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67354.070000000007</v>
      </c>
      <c r="J33" s="74">
        <v>42471</v>
      </c>
      <c r="K33" s="625" t="s">
        <v>404</v>
      </c>
      <c r="L33" s="696">
        <v>66000</v>
      </c>
      <c r="M33" s="501">
        <f t="shared" si="0"/>
        <v>1354.070000000007</v>
      </c>
      <c r="N33" s="731">
        <f t="shared" si="1"/>
        <v>2129.0322580645161</v>
      </c>
      <c r="O33" s="110">
        <f t="shared" si="4"/>
        <v>102193.54838709677</v>
      </c>
    </row>
    <row r="34" spans="1:16" ht="30" customHeight="1" x14ac:dyDescent="0.25">
      <c r="A34" s="709" t="s">
        <v>385</v>
      </c>
      <c r="B34" s="713"/>
      <c r="C34" s="713"/>
      <c r="D34" s="711" t="s">
        <v>186</v>
      </c>
      <c r="E34" s="712" t="s">
        <v>112</v>
      </c>
      <c r="F34" s="710">
        <v>42440</v>
      </c>
      <c r="G34" s="710">
        <v>43901</v>
      </c>
      <c r="H34" s="713" t="s">
        <v>4</v>
      </c>
      <c r="I34" s="714">
        <v>67114</v>
      </c>
      <c r="J34" s="3">
        <v>42471</v>
      </c>
      <c r="K34" s="625" t="s">
        <v>404</v>
      </c>
      <c r="L34" s="695">
        <v>40730</v>
      </c>
      <c r="M34" s="501">
        <f t="shared" si="0"/>
        <v>26384</v>
      </c>
      <c r="N34" s="731">
        <f t="shared" si="1"/>
        <v>1313.8709677419354</v>
      </c>
      <c r="O34" s="110">
        <f t="shared" si="4"/>
        <v>63065.806451612894</v>
      </c>
    </row>
    <row r="35" spans="1:16" ht="30" customHeight="1" x14ac:dyDescent="0.25">
      <c r="A35" s="709"/>
      <c r="B35" s="713"/>
      <c r="C35" s="713"/>
      <c r="D35" s="711" t="s">
        <v>39</v>
      </c>
      <c r="E35" s="712" t="s">
        <v>112</v>
      </c>
      <c r="F35" s="710">
        <v>42440</v>
      </c>
      <c r="G35" s="710">
        <v>43901</v>
      </c>
      <c r="H35" s="713" t="s">
        <v>4</v>
      </c>
      <c r="I35" s="714">
        <v>67352</v>
      </c>
      <c r="J35" s="710">
        <v>42471</v>
      </c>
      <c r="K35" s="709" t="s">
        <v>404</v>
      </c>
      <c r="L35" s="715"/>
      <c r="M35" s="716"/>
      <c r="N35" s="733"/>
      <c r="O35" s="717"/>
    </row>
    <row r="36" spans="1:16" ht="30" customHeight="1" x14ac:dyDescent="0.25">
      <c r="A36" s="709" t="s">
        <v>386</v>
      </c>
      <c r="B36" s="713"/>
      <c r="C36" s="713"/>
      <c r="D36" s="711" t="s">
        <v>37</v>
      </c>
      <c r="E36" s="712" t="s">
        <v>112</v>
      </c>
      <c r="F36" s="710">
        <v>42440</v>
      </c>
      <c r="G36" s="710">
        <v>43901</v>
      </c>
      <c r="H36" s="713" t="s">
        <v>4</v>
      </c>
      <c r="I36" s="714">
        <v>115272.71</v>
      </c>
      <c r="J36" s="3">
        <v>42471</v>
      </c>
      <c r="K36" s="625" t="s">
        <v>404</v>
      </c>
      <c r="L36" s="695">
        <v>39000</v>
      </c>
      <c r="M36" s="501">
        <f>I36-L36</f>
        <v>76272.710000000006</v>
      </c>
      <c r="N36" s="731">
        <f>L36/K36</f>
        <v>1258.0645161290322</v>
      </c>
      <c r="O36" s="110">
        <f>N36*48</f>
        <v>60387.096774193546</v>
      </c>
    </row>
    <row r="37" spans="1:16" ht="30" customHeight="1" x14ac:dyDescent="0.25">
      <c r="A37" s="709" t="s">
        <v>387</v>
      </c>
      <c r="B37" s="713"/>
      <c r="C37" s="713"/>
      <c r="D37" s="711" t="s">
        <v>40</v>
      </c>
      <c r="E37" s="712" t="s">
        <v>112</v>
      </c>
      <c r="F37" s="710">
        <v>42440</v>
      </c>
      <c r="G37" s="710">
        <v>43901</v>
      </c>
      <c r="H37" s="713" t="s">
        <v>4</v>
      </c>
      <c r="I37" s="714">
        <v>67140</v>
      </c>
      <c r="J37" s="3">
        <v>42471</v>
      </c>
      <c r="K37" s="625" t="s">
        <v>404</v>
      </c>
      <c r="L37" s="695">
        <v>28000</v>
      </c>
      <c r="M37" s="501">
        <f>I37-L37</f>
        <v>39140</v>
      </c>
      <c r="N37" s="731">
        <f>L37/K37</f>
        <v>903.22580645161293</v>
      </c>
      <c r="O37" s="110">
        <f>N37*48</f>
        <v>43354.838709677424</v>
      </c>
    </row>
    <row r="38" spans="1:16" ht="30" customHeight="1" x14ac:dyDescent="0.25">
      <c r="A38" s="709" t="s">
        <v>388</v>
      </c>
      <c r="B38" s="710"/>
      <c r="C38" s="710"/>
      <c r="D38" s="711" t="s">
        <v>24</v>
      </c>
      <c r="E38" s="712" t="s">
        <v>177</v>
      </c>
      <c r="F38" s="710">
        <v>42545</v>
      </c>
      <c r="G38" s="710">
        <v>44006</v>
      </c>
      <c r="H38" s="713" t="s">
        <v>4</v>
      </c>
      <c r="I38" s="714">
        <v>30000000</v>
      </c>
      <c r="J38" s="3">
        <v>42575</v>
      </c>
      <c r="K38" s="625" t="s">
        <v>520</v>
      </c>
      <c r="L38" s="698">
        <v>12800000</v>
      </c>
      <c r="M38" s="501">
        <f>I38-L38</f>
        <v>17200000</v>
      </c>
      <c r="N38" s="731">
        <f>L38/K38</f>
        <v>457142.85714285716</v>
      </c>
      <c r="O38" s="110">
        <f>N38*48</f>
        <v>21942857.142857142</v>
      </c>
      <c r="P38" s="669" t="s">
        <v>738</v>
      </c>
    </row>
    <row r="39" spans="1:16" ht="30" customHeight="1" x14ac:dyDescent="0.25">
      <c r="A39" s="709" t="s">
        <v>384</v>
      </c>
      <c r="B39" s="710"/>
      <c r="C39" s="710"/>
      <c r="D39" s="711" t="s">
        <v>30</v>
      </c>
      <c r="E39" s="712" t="s">
        <v>181</v>
      </c>
      <c r="F39" s="710">
        <v>42664</v>
      </c>
      <c r="G39" s="710">
        <v>44125</v>
      </c>
      <c r="H39" s="713" t="s">
        <v>4</v>
      </c>
      <c r="I39" s="714">
        <v>91949</v>
      </c>
      <c r="J39" s="74">
        <v>42695</v>
      </c>
      <c r="K39" s="625" t="s">
        <v>406</v>
      </c>
      <c r="L39" s="696">
        <v>56600</v>
      </c>
      <c r="M39" s="501">
        <f>I39-L39</f>
        <v>35349</v>
      </c>
      <c r="N39" s="731">
        <f>L39/K39</f>
        <v>2358.3333333333335</v>
      </c>
      <c r="O39" s="110">
        <f>N39*48</f>
        <v>113200</v>
      </c>
    </row>
    <row r="40" spans="1:16" ht="30" customHeight="1" x14ac:dyDescent="0.25">
      <c r="A40" s="713">
        <v>106225</v>
      </c>
      <c r="B40" s="713"/>
      <c r="C40" s="713"/>
      <c r="D40" s="713" t="s">
        <v>626</v>
      </c>
      <c r="E40" s="711" t="s">
        <v>627</v>
      </c>
      <c r="F40" s="710">
        <v>43143</v>
      </c>
      <c r="G40" s="710">
        <v>43873</v>
      </c>
      <c r="H40" s="713" t="s">
        <v>628</v>
      </c>
      <c r="I40" s="714">
        <v>6390000</v>
      </c>
      <c r="J40" s="3">
        <v>43171</v>
      </c>
      <c r="K40" s="619">
        <v>8</v>
      </c>
      <c r="L40" s="2">
        <v>1071000</v>
      </c>
      <c r="M40" s="501">
        <f t="shared" ref="M40:M46" si="5">I40-L40</f>
        <v>5319000</v>
      </c>
      <c r="N40" s="731">
        <f t="shared" ref="N40:N46" si="6">L40/K40</f>
        <v>133875</v>
      </c>
      <c r="O40" s="110">
        <f>N40*49</f>
        <v>6559875</v>
      </c>
    </row>
    <row r="41" spans="1:16" ht="30" customHeight="1" x14ac:dyDescent="0.25">
      <c r="A41" s="713">
        <v>105924</v>
      </c>
      <c r="B41" s="713"/>
      <c r="C41" s="713"/>
      <c r="D41" s="713" t="s">
        <v>333</v>
      </c>
      <c r="E41" s="711" t="s">
        <v>579</v>
      </c>
      <c r="F41" s="710">
        <v>43143</v>
      </c>
      <c r="G41" s="710">
        <v>43873</v>
      </c>
      <c r="H41" s="713" t="s">
        <v>36</v>
      </c>
      <c r="I41" s="714">
        <v>35000</v>
      </c>
      <c r="J41" s="3">
        <v>43174</v>
      </c>
      <c r="K41" s="619">
        <v>8</v>
      </c>
      <c r="L41" s="2">
        <v>43600</v>
      </c>
      <c r="M41" s="111">
        <f t="shared" si="5"/>
        <v>-8600</v>
      </c>
      <c r="N41" s="731">
        <f t="shared" si="6"/>
        <v>5450</v>
      </c>
      <c r="O41" s="110">
        <f>N41*24</f>
        <v>130800</v>
      </c>
    </row>
    <row r="42" spans="1:16" s="755" customFormat="1" ht="30" customHeight="1" x14ac:dyDescent="0.25">
      <c r="A42" s="760">
        <v>104554</v>
      </c>
      <c r="B42" s="760"/>
      <c r="C42" s="760"/>
      <c r="D42" s="760" t="s">
        <v>24</v>
      </c>
      <c r="E42" s="761" t="s">
        <v>731</v>
      </c>
      <c r="F42" s="762">
        <v>42738</v>
      </c>
      <c r="G42" s="762">
        <v>44199</v>
      </c>
      <c r="H42" s="760" t="s">
        <v>4</v>
      </c>
      <c r="I42" s="763">
        <v>576000</v>
      </c>
      <c r="J42" s="554">
        <v>42769</v>
      </c>
      <c r="K42" s="619">
        <v>21</v>
      </c>
      <c r="L42" s="696">
        <v>139000</v>
      </c>
      <c r="M42" s="501">
        <f t="shared" si="5"/>
        <v>437000</v>
      </c>
      <c r="N42" s="110">
        <f t="shared" si="6"/>
        <v>6619.0476190476193</v>
      </c>
      <c r="O42" s="110">
        <f>N42*48</f>
        <v>317714.28571428574</v>
      </c>
      <c r="P42" s="668" t="s">
        <v>732</v>
      </c>
    </row>
    <row r="43" spans="1:16" ht="30" customHeight="1" x14ac:dyDescent="0.25">
      <c r="A43" s="676">
        <v>124338</v>
      </c>
      <c r="B43" s="677"/>
      <c r="C43" s="677"/>
      <c r="D43" s="678" t="s">
        <v>582</v>
      </c>
      <c r="E43" s="679" t="s">
        <v>583</v>
      </c>
      <c r="F43" s="680">
        <v>42989</v>
      </c>
      <c r="G43" s="680">
        <v>44450</v>
      </c>
      <c r="H43" s="676" t="s">
        <v>4</v>
      </c>
      <c r="I43" s="693">
        <v>48800</v>
      </c>
      <c r="J43" s="3">
        <v>43019</v>
      </c>
      <c r="K43" s="619">
        <v>11</v>
      </c>
      <c r="L43" s="2">
        <v>33600</v>
      </c>
      <c r="M43" s="501">
        <f t="shared" si="5"/>
        <v>15200</v>
      </c>
      <c r="N43" s="731">
        <f t="shared" si="6"/>
        <v>3054.5454545454545</v>
      </c>
      <c r="O43" s="110">
        <f>N43*48</f>
        <v>146618.18181818182</v>
      </c>
      <c r="P43" s="668" t="s">
        <v>673</v>
      </c>
    </row>
    <row r="44" spans="1:16" ht="30" customHeight="1" x14ac:dyDescent="0.25">
      <c r="A44" s="676">
        <v>124338</v>
      </c>
      <c r="B44" s="677"/>
      <c r="C44" s="677"/>
      <c r="D44" s="678" t="s">
        <v>582</v>
      </c>
      <c r="E44" s="679" t="s">
        <v>584</v>
      </c>
      <c r="F44" s="681">
        <v>42998</v>
      </c>
      <c r="G44" s="680">
        <v>44459</v>
      </c>
      <c r="H44" s="676" t="s">
        <v>4</v>
      </c>
      <c r="I44" s="693">
        <v>49300</v>
      </c>
      <c r="J44" s="3">
        <v>43028</v>
      </c>
      <c r="K44" s="619">
        <v>11</v>
      </c>
      <c r="L44" s="2">
        <v>30000</v>
      </c>
      <c r="M44" s="501">
        <f t="shared" si="5"/>
        <v>19300</v>
      </c>
      <c r="N44" s="731">
        <f t="shared" si="6"/>
        <v>2727.2727272727275</v>
      </c>
      <c r="O44" s="110">
        <f>N44*48</f>
        <v>130909.09090909091</v>
      </c>
      <c r="P44" s="726">
        <v>103004</v>
      </c>
    </row>
    <row r="45" spans="1:16" ht="30" customHeight="1" x14ac:dyDescent="0.25">
      <c r="A45" s="676">
        <v>115483</v>
      </c>
      <c r="B45" s="677"/>
      <c r="C45" s="677"/>
      <c r="D45" s="676" t="s">
        <v>580</v>
      </c>
      <c r="E45" s="676" t="s">
        <v>601</v>
      </c>
      <c r="F45" s="680">
        <v>43096</v>
      </c>
      <c r="G45" s="680">
        <v>44557</v>
      </c>
      <c r="H45" s="676" t="s">
        <v>4</v>
      </c>
      <c r="I45" s="693">
        <v>1500000</v>
      </c>
      <c r="J45" s="3">
        <v>43127</v>
      </c>
      <c r="K45" s="619">
        <v>10</v>
      </c>
      <c r="L45" s="2">
        <v>351500</v>
      </c>
      <c r="M45" s="501">
        <f t="shared" si="5"/>
        <v>1148500</v>
      </c>
      <c r="N45" s="731">
        <f t="shared" si="6"/>
        <v>35150</v>
      </c>
      <c r="O45" s="110">
        <f>N45*48</f>
        <v>1687200</v>
      </c>
    </row>
    <row r="46" spans="1:16" ht="30" customHeight="1" x14ac:dyDescent="0.25">
      <c r="A46" s="676">
        <v>125973</v>
      </c>
      <c r="B46" s="676"/>
      <c r="C46" s="676"/>
      <c r="D46" s="676" t="s">
        <v>27</v>
      </c>
      <c r="E46" s="679" t="s">
        <v>437</v>
      </c>
      <c r="F46" s="680">
        <v>43096</v>
      </c>
      <c r="G46" s="680">
        <v>44557</v>
      </c>
      <c r="H46" s="676" t="s">
        <v>4</v>
      </c>
      <c r="I46" s="693">
        <v>350000</v>
      </c>
      <c r="J46" s="3">
        <v>43096</v>
      </c>
      <c r="K46" s="619">
        <v>11</v>
      </c>
      <c r="L46" s="2">
        <v>88900</v>
      </c>
      <c r="M46" s="501">
        <f t="shared" si="5"/>
        <v>261100</v>
      </c>
      <c r="N46" s="731">
        <f t="shared" si="6"/>
        <v>8081.818181818182</v>
      </c>
      <c r="O46" s="110">
        <f>N46*48</f>
        <v>387927.27272727271</v>
      </c>
    </row>
    <row r="47" spans="1:16" ht="30" customHeight="1" x14ac:dyDescent="0.25"/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</sheetData>
  <mergeCells count="12">
    <mergeCell ref="O7:O8"/>
    <mergeCell ref="A2:B2"/>
    <mergeCell ref="A4:B4"/>
    <mergeCell ref="A5:C5"/>
    <mergeCell ref="A7:A8"/>
    <mergeCell ref="B7:B8"/>
    <mergeCell ref="C7:C8"/>
    <mergeCell ref="D7:E8"/>
    <mergeCell ref="F7:I7"/>
    <mergeCell ref="J7:L7"/>
    <mergeCell ref="M7:M8"/>
    <mergeCell ref="N7:N8"/>
  </mergeCells>
  <pageMargins left="0.7" right="0.7" top="0.75" bottom="0.75" header="0.3" footer="0.3"/>
  <pageSetup paperSize="9" orientation="portrait" r:id="rId1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2"/>
  <dimension ref="A1:P56"/>
  <sheetViews>
    <sheetView topLeftCell="A25" workbookViewId="0">
      <selection activeCell="A38" sqref="A38:XFD38"/>
    </sheetView>
  </sheetViews>
  <sheetFormatPr defaultColWidth="9.140625" defaultRowHeight="15" x14ac:dyDescent="0.25"/>
  <cols>
    <col min="1" max="1" width="10.28515625" style="729" customWidth="1"/>
    <col min="2" max="2" width="9.42578125" style="729" customWidth="1"/>
    <col min="3" max="3" width="10.28515625" style="729" customWidth="1"/>
    <col min="4" max="4" width="22.28515625" style="729" customWidth="1"/>
    <col min="5" max="5" width="15" style="729" customWidth="1"/>
    <col min="6" max="6" width="10.5703125" style="729" customWidth="1"/>
    <col min="7" max="7" width="10.7109375" style="729" customWidth="1"/>
    <col min="8" max="8" width="12.7109375" style="729" customWidth="1"/>
    <col min="9" max="9" width="17.5703125" style="729" customWidth="1"/>
    <col min="10" max="10" width="10.140625" style="729" customWidth="1"/>
    <col min="11" max="11" width="10.28515625" style="729" customWidth="1"/>
    <col min="12" max="12" width="11.28515625" style="729" customWidth="1"/>
    <col min="13" max="13" width="12.5703125" style="729" customWidth="1"/>
    <col min="14" max="14" width="11.85546875" style="730" customWidth="1"/>
    <col min="15" max="15" width="11.85546875" style="729" customWidth="1"/>
    <col min="16" max="16" width="36" style="729" customWidth="1"/>
    <col min="17" max="16384" width="9.140625" style="729"/>
  </cols>
  <sheetData>
    <row r="1" spans="1:16" x14ac:dyDescent="0.25">
      <c r="A1" s="729" t="s">
        <v>681</v>
      </c>
      <c r="D1" s="363"/>
    </row>
    <row r="2" spans="1:16" x14ac:dyDescent="0.25">
      <c r="A2" s="891" t="s">
        <v>199</v>
      </c>
      <c r="B2" s="891"/>
      <c r="C2" s="728"/>
      <c r="D2" s="363"/>
    </row>
    <row r="3" spans="1:16" x14ac:dyDescent="0.25">
      <c r="A3" s="706" t="s">
        <v>667</v>
      </c>
      <c r="B3" s="706"/>
      <c r="C3" s="707"/>
      <c r="D3" s="363"/>
    </row>
    <row r="4" spans="1:16" x14ac:dyDescent="0.25">
      <c r="A4" s="892" t="s">
        <v>668</v>
      </c>
      <c r="B4" s="892"/>
      <c r="C4" s="708"/>
      <c r="D4" s="363"/>
    </row>
    <row r="5" spans="1:16" x14ac:dyDescent="0.25">
      <c r="A5" s="893" t="s">
        <v>661</v>
      </c>
      <c r="B5" s="893"/>
      <c r="C5" s="893"/>
      <c r="D5" s="363"/>
    </row>
    <row r="6" spans="1:16" ht="15.75" thickBot="1" x14ac:dyDescent="0.3"/>
    <row r="7" spans="1:16" ht="15.75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95" t="s">
        <v>698</v>
      </c>
      <c r="O7" s="866" t="s">
        <v>654</v>
      </c>
    </row>
    <row r="8" spans="1:16" ht="45.75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690</v>
      </c>
      <c r="L8" s="65" t="s">
        <v>122</v>
      </c>
      <c r="M8" s="879"/>
      <c r="N8" s="896"/>
      <c r="O8" s="867"/>
    </row>
    <row r="9" spans="1:16" ht="30" customHeight="1" x14ac:dyDescent="0.25">
      <c r="A9" s="31">
        <v>116554</v>
      </c>
      <c r="B9" s="31"/>
      <c r="C9" s="31"/>
      <c r="D9" s="66" t="s">
        <v>433</v>
      </c>
      <c r="E9" s="66" t="s">
        <v>434</v>
      </c>
      <c r="F9" s="32">
        <v>43200</v>
      </c>
      <c r="G9" s="32">
        <v>43465</v>
      </c>
      <c r="H9" s="31" t="s">
        <v>639</v>
      </c>
      <c r="I9" s="691">
        <v>50000</v>
      </c>
      <c r="J9" s="3">
        <v>43230</v>
      </c>
      <c r="K9" s="619">
        <v>7</v>
      </c>
      <c r="L9" s="2">
        <v>11880</v>
      </c>
      <c r="M9" s="501">
        <f t="shared" ref="M9:M34" si="0">I9-L9</f>
        <v>38120</v>
      </c>
      <c r="N9" s="731">
        <v>2400</v>
      </c>
      <c r="O9" s="110">
        <v>28800</v>
      </c>
    </row>
    <row r="10" spans="1:16" ht="30" customHeight="1" x14ac:dyDescent="0.25">
      <c r="A10" s="31">
        <v>109792</v>
      </c>
      <c r="B10" s="31"/>
      <c r="C10" s="31"/>
      <c r="D10" s="31" t="s">
        <v>637</v>
      </c>
      <c r="E10" s="66" t="s">
        <v>638</v>
      </c>
      <c r="F10" s="32">
        <v>43202</v>
      </c>
      <c r="G10" s="32">
        <v>43465</v>
      </c>
      <c r="H10" s="31" t="s">
        <v>639</v>
      </c>
      <c r="I10" s="691">
        <v>198000</v>
      </c>
      <c r="J10" s="3">
        <v>43232</v>
      </c>
      <c r="K10" s="619">
        <v>7</v>
      </c>
      <c r="L10" s="2">
        <v>213500</v>
      </c>
      <c r="M10" s="111">
        <f t="shared" si="0"/>
        <v>-15500</v>
      </c>
      <c r="N10" s="731">
        <v>49500</v>
      </c>
      <c r="O10" s="110">
        <v>594000</v>
      </c>
      <c r="P10" s="669" t="s">
        <v>682</v>
      </c>
    </row>
    <row r="11" spans="1:16" ht="30" customHeight="1" x14ac:dyDescent="0.25">
      <c r="A11" s="236" t="s">
        <v>372</v>
      </c>
      <c r="B11" s="93"/>
      <c r="C11" s="93"/>
      <c r="D11" s="68" t="s">
        <v>50</v>
      </c>
      <c r="E11" s="69" t="s">
        <v>103</v>
      </c>
      <c r="F11" s="25">
        <v>42013</v>
      </c>
      <c r="G11" s="25">
        <v>43474</v>
      </c>
      <c r="H11" s="25" t="s">
        <v>4</v>
      </c>
      <c r="I11" s="688" t="s">
        <v>547</v>
      </c>
      <c r="J11" s="3">
        <v>42044</v>
      </c>
      <c r="K11" s="625" t="s">
        <v>494</v>
      </c>
      <c r="L11" s="695">
        <v>33300</v>
      </c>
      <c r="M11" s="501" t="e">
        <f t="shared" si="0"/>
        <v>#VALUE!</v>
      </c>
      <c r="N11" s="731">
        <f>L11/K11</f>
        <v>708.51063829787233</v>
      </c>
      <c r="O11" s="110">
        <f>N11*48</f>
        <v>34008.51063829787</v>
      </c>
    </row>
    <row r="12" spans="1:16" ht="30" customHeight="1" x14ac:dyDescent="0.25">
      <c r="A12" s="236" t="s">
        <v>373</v>
      </c>
      <c r="B12" s="93"/>
      <c r="C12" s="93"/>
      <c r="D12" s="68" t="s">
        <v>51</v>
      </c>
      <c r="E12" s="69" t="s">
        <v>103</v>
      </c>
      <c r="F12" s="25">
        <v>42013</v>
      </c>
      <c r="G12" s="25">
        <v>43474</v>
      </c>
      <c r="H12" s="25" t="s">
        <v>4</v>
      </c>
      <c r="I12" s="688">
        <v>30000</v>
      </c>
      <c r="J12" s="3">
        <v>42044</v>
      </c>
      <c r="K12" s="625" t="s">
        <v>494</v>
      </c>
      <c r="L12" s="695">
        <v>19600</v>
      </c>
      <c r="M12" s="501">
        <f t="shared" si="0"/>
        <v>10400</v>
      </c>
      <c r="N12" s="731">
        <f>L12/K12</f>
        <v>417.02127659574467</v>
      </c>
      <c r="O12" s="110">
        <f>N12*48</f>
        <v>20017.021276595744</v>
      </c>
    </row>
    <row r="13" spans="1:16" ht="30" customHeight="1" x14ac:dyDescent="0.25">
      <c r="A13" s="237" t="s">
        <v>374</v>
      </c>
      <c r="B13" s="25"/>
      <c r="C13" s="25"/>
      <c r="D13" s="68" t="s">
        <v>129</v>
      </c>
      <c r="E13" s="69" t="s">
        <v>103</v>
      </c>
      <c r="F13" s="25">
        <v>42013</v>
      </c>
      <c r="G13" s="25">
        <v>43474</v>
      </c>
      <c r="H13" s="25" t="s">
        <v>4</v>
      </c>
      <c r="I13" s="689" t="s">
        <v>547</v>
      </c>
      <c r="J13" s="3">
        <v>42044</v>
      </c>
      <c r="K13" s="625" t="s">
        <v>494</v>
      </c>
      <c r="L13" s="695">
        <v>26400</v>
      </c>
      <c r="M13" s="501" t="e">
        <f t="shared" si="0"/>
        <v>#VALUE!</v>
      </c>
      <c r="N13" s="731">
        <f>L13/K13</f>
        <v>561.70212765957444</v>
      </c>
      <c r="O13" s="110">
        <f>N13*48</f>
        <v>26961.702127659573</v>
      </c>
    </row>
    <row r="14" spans="1:16" ht="30" customHeight="1" x14ac:dyDescent="0.25">
      <c r="A14" s="237" t="s">
        <v>375</v>
      </c>
      <c r="B14" s="25"/>
      <c r="C14" s="25"/>
      <c r="D14" s="68" t="s">
        <v>196</v>
      </c>
      <c r="E14" s="69" t="s">
        <v>104</v>
      </c>
      <c r="F14" s="25">
        <v>42058</v>
      </c>
      <c r="G14" s="25">
        <v>43519</v>
      </c>
      <c r="H14" s="25" t="s">
        <v>4</v>
      </c>
      <c r="I14" s="688">
        <v>10708492</v>
      </c>
      <c r="J14" s="25">
        <v>42086</v>
      </c>
      <c r="K14" s="626" t="s">
        <v>396</v>
      </c>
      <c r="L14" s="697"/>
      <c r="M14" s="622"/>
      <c r="N14" s="732"/>
      <c r="O14" s="361"/>
    </row>
    <row r="15" spans="1:16" ht="30" customHeight="1" x14ac:dyDescent="0.25">
      <c r="A15" s="237" t="s">
        <v>376</v>
      </c>
      <c r="B15" s="25"/>
      <c r="C15" s="25"/>
      <c r="D15" s="68" t="s">
        <v>7</v>
      </c>
      <c r="E15" s="69" t="s">
        <v>182</v>
      </c>
      <c r="F15" s="25">
        <v>42137</v>
      </c>
      <c r="G15" s="25">
        <v>43598</v>
      </c>
      <c r="H15" s="25" t="s">
        <v>4</v>
      </c>
      <c r="I15" s="688">
        <v>419996</v>
      </c>
      <c r="J15" s="3">
        <v>42168</v>
      </c>
      <c r="K15" s="625" t="s">
        <v>398</v>
      </c>
      <c r="L15" s="695">
        <v>426700</v>
      </c>
      <c r="M15" s="111">
        <f t="shared" si="0"/>
        <v>-6704</v>
      </c>
      <c r="N15" s="731">
        <f t="shared" ref="N15:N34" si="1">L15/K15</f>
        <v>10159.523809523809</v>
      </c>
      <c r="O15" s="110">
        <f t="shared" ref="O15:O20" si="2">N15*48</f>
        <v>487657.14285714284</v>
      </c>
    </row>
    <row r="16" spans="1:16" ht="30" customHeight="1" x14ac:dyDescent="0.25">
      <c r="A16" s="237" t="s">
        <v>377</v>
      </c>
      <c r="B16" s="24"/>
      <c r="C16" s="24"/>
      <c r="D16" s="68" t="s">
        <v>48</v>
      </c>
      <c r="E16" s="69" t="s">
        <v>105</v>
      </c>
      <c r="F16" s="25">
        <v>42150</v>
      </c>
      <c r="G16" s="25">
        <v>43611</v>
      </c>
      <c r="H16" s="24" t="s">
        <v>4</v>
      </c>
      <c r="I16" s="688">
        <v>19800</v>
      </c>
      <c r="J16" s="3">
        <v>42181</v>
      </c>
      <c r="K16" s="625" t="s">
        <v>398</v>
      </c>
      <c r="L16" s="695">
        <v>19900</v>
      </c>
      <c r="M16" s="111">
        <f t="shared" si="0"/>
        <v>-100</v>
      </c>
      <c r="N16" s="731">
        <f t="shared" si="1"/>
        <v>473.8095238095238</v>
      </c>
      <c r="O16" s="110">
        <f t="shared" si="2"/>
        <v>22742.857142857141</v>
      </c>
    </row>
    <row r="17" spans="1:16" ht="30" customHeight="1" x14ac:dyDescent="0.25">
      <c r="A17" s="237" t="s">
        <v>378</v>
      </c>
      <c r="B17" s="25"/>
      <c r="C17" s="25"/>
      <c r="D17" s="68" t="s">
        <v>10</v>
      </c>
      <c r="E17" s="69" t="s">
        <v>107</v>
      </c>
      <c r="F17" s="25">
        <v>42259</v>
      </c>
      <c r="G17" s="25">
        <v>43720</v>
      </c>
      <c r="H17" s="24" t="s">
        <v>4</v>
      </c>
      <c r="I17" s="688">
        <v>282000</v>
      </c>
      <c r="J17" s="3">
        <v>42289</v>
      </c>
      <c r="K17" s="625" t="s">
        <v>401</v>
      </c>
      <c r="L17" s="695">
        <v>218500</v>
      </c>
      <c r="M17" s="501">
        <f t="shared" si="0"/>
        <v>63500</v>
      </c>
      <c r="N17" s="731">
        <f t="shared" si="1"/>
        <v>5750</v>
      </c>
      <c r="O17" s="110">
        <f t="shared" si="2"/>
        <v>276000</v>
      </c>
    </row>
    <row r="18" spans="1:16" ht="30" customHeight="1" x14ac:dyDescent="0.25">
      <c r="A18" s="236" t="s">
        <v>379</v>
      </c>
      <c r="B18" s="93"/>
      <c r="C18" s="93"/>
      <c r="D18" s="68" t="s">
        <v>6</v>
      </c>
      <c r="E18" s="69" t="s">
        <v>106</v>
      </c>
      <c r="F18" s="25">
        <v>42259</v>
      </c>
      <c r="G18" s="25">
        <v>43720</v>
      </c>
      <c r="H18" s="24" t="s">
        <v>4</v>
      </c>
      <c r="I18" s="688">
        <v>53600</v>
      </c>
      <c r="J18" s="3">
        <v>42289</v>
      </c>
      <c r="K18" s="625" t="s">
        <v>401</v>
      </c>
      <c r="L18" s="695">
        <v>55200</v>
      </c>
      <c r="M18" s="111">
        <f t="shared" si="0"/>
        <v>-1600</v>
      </c>
      <c r="N18" s="731">
        <f t="shared" si="1"/>
        <v>1452.6315789473683</v>
      </c>
      <c r="O18" s="110">
        <f t="shared" si="2"/>
        <v>69726.31578947368</v>
      </c>
    </row>
    <row r="19" spans="1:16" ht="30" customHeight="1" x14ac:dyDescent="0.25">
      <c r="A19" s="236" t="s">
        <v>380</v>
      </c>
      <c r="B19" s="93"/>
      <c r="C19" s="93"/>
      <c r="D19" s="68" t="s">
        <v>47</v>
      </c>
      <c r="E19" s="69" t="s">
        <v>108</v>
      </c>
      <c r="F19" s="25">
        <v>42259</v>
      </c>
      <c r="G19" s="25">
        <v>43720</v>
      </c>
      <c r="H19" s="24" t="s">
        <v>4</v>
      </c>
      <c r="I19" s="688">
        <v>1599996</v>
      </c>
      <c r="J19" s="3">
        <v>42289</v>
      </c>
      <c r="K19" s="625" t="s">
        <v>69</v>
      </c>
      <c r="L19" s="695">
        <v>1558700</v>
      </c>
      <c r="M19" s="501">
        <f t="shared" si="0"/>
        <v>41296</v>
      </c>
      <c r="N19" s="731">
        <f t="shared" si="1"/>
        <v>42127.027027027027</v>
      </c>
      <c r="O19" s="110">
        <f t="shared" si="2"/>
        <v>2022097.2972972973</v>
      </c>
    </row>
    <row r="20" spans="1:16" ht="30" customHeight="1" x14ac:dyDescent="0.25">
      <c r="A20" s="237" t="s">
        <v>381</v>
      </c>
      <c r="B20" s="25"/>
      <c r="C20" s="25"/>
      <c r="D20" s="68" t="s">
        <v>184</v>
      </c>
      <c r="E20" s="69" t="s">
        <v>109</v>
      </c>
      <c r="F20" s="25">
        <v>42259</v>
      </c>
      <c r="G20" s="25">
        <v>43720</v>
      </c>
      <c r="H20" s="24" t="s">
        <v>4</v>
      </c>
      <c r="I20" s="688">
        <v>868400</v>
      </c>
      <c r="J20" s="74">
        <v>42289</v>
      </c>
      <c r="K20" s="625" t="s">
        <v>401</v>
      </c>
      <c r="L20" s="695">
        <v>696000</v>
      </c>
      <c r="M20" s="501">
        <f t="shared" si="0"/>
        <v>172400</v>
      </c>
      <c r="N20" s="731">
        <f t="shared" si="1"/>
        <v>18315.78947368421</v>
      </c>
      <c r="O20" s="110">
        <f t="shared" si="2"/>
        <v>879157.89473684202</v>
      </c>
    </row>
    <row r="21" spans="1:16" ht="30" customHeight="1" x14ac:dyDescent="0.25">
      <c r="A21" s="24">
        <v>108132</v>
      </c>
      <c r="B21" s="95"/>
      <c r="C21" s="95"/>
      <c r="D21" s="24" t="s">
        <v>425</v>
      </c>
      <c r="E21" s="95" t="s">
        <v>97</v>
      </c>
      <c r="F21" s="25">
        <v>42817</v>
      </c>
      <c r="G21" s="25">
        <v>43547</v>
      </c>
      <c r="H21" s="24" t="s">
        <v>36</v>
      </c>
      <c r="I21" s="690">
        <v>19900</v>
      </c>
      <c r="J21" s="3">
        <v>42848</v>
      </c>
      <c r="K21" s="619">
        <v>20</v>
      </c>
      <c r="L21" s="696">
        <v>19600</v>
      </c>
      <c r="M21" s="501">
        <f t="shared" si="0"/>
        <v>300</v>
      </c>
      <c r="N21" s="731">
        <f t="shared" si="1"/>
        <v>980</v>
      </c>
      <c r="O21" s="110">
        <f>N21*24</f>
        <v>23520</v>
      </c>
    </row>
    <row r="22" spans="1:16" ht="30" customHeight="1" x14ac:dyDescent="0.25">
      <c r="A22" s="24" t="s">
        <v>365</v>
      </c>
      <c r="B22" s="24"/>
      <c r="C22" s="24"/>
      <c r="D22" s="24" t="s">
        <v>630</v>
      </c>
      <c r="E22" s="24" t="s">
        <v>632</v>
      </c>
      <c r="F22" s="25">
        <v>43179</v>
      </c>
      <c r="G22" s="25">
        <v>43544</v>
      </c>
      <c r="H22" s="24" t="s">
        <v>32</v>
      </c>
      <c r="I22" s="688">
        <v>69400</v>
      </c>
      <c r="J22" s="3">
        <v>43210</v>
      </c>
      <c r="K22" s="619">
        <v>8</v>
      </c>
      <c r="L22" s="2">
        <v>131200</v>
      </c>
      <c r="M22" s="111">
        <f t="shared" si="0"/>
        <v>-61800</v>
      </c>
      <c r="N22" s="731">
        <f t="shared" si="1"/>
        <v>16400</v>
      </c>
      <c r="O22" s="110">
        <f>N22*12</f>
        <v>196800</v>
      </c>
      <c r="P22" s="669" t="s">
        <v>683</v>
      </c>
    </row>
    <row r="23" spans="1:16" ht="30" customHeight="1" x14ac:dyDescent="0.25">
      <c r="A23" s="24">
        <v>112799</v>
      </c>
      <c r="B23" s="24"/>
      <c r="C23" s="24"/>
      <c r="D23" s="24" t="s">
        <v>631</v>
      </c>
      <c r="E23" s="68" t="s">
        <v>633</v>
      </c>
      <c r="F23" s="25">
        <v>43186</v>
      </c>
      <c r="G23" s="25">
        <v>43551</v>
      </c>
      <c r="H23" s="24" t="s">
        <v>32</v>
      </c>
      <c r="I23" s="688">
        <v>72300</v>
      </c>
      <c r="J23" s="3">
        <v>43217</v>
      </c>
      <c r="K23" s="619">
        <v>8</v>
      </c>
      <c r="L23" s="2">
        <v>79800</v>
      </c>
      <c r="M23" s="111">
        <f t="shared" si="0"/>
        <v>-7500</v>
      </c>
      <c r="N23" s="731">
        <f t="shared" si="1"/>
        <v>9975</v>
      </c>
      <c r="O23" s="110">
        <f>N23*12</f>
        <v>119700</v>
      </c>
    </row>
    <row r="24" spans="1:16" ht="30" customHeight="1" x14ac:dyDescent="0.25">
      <c r="A24" s="24">
        <v>124764</v>
      </c>
      <c r="B24" s="24"/>
      <c r="C24" s="24"/>
      <c r="D24" s="24" t="s">
        <v>634</v>
      </c>
      <c r="E24" s="68" t="s">
        <v>635</v>
      </c>
      <c r="F24" s="25">
        <v>43188</v>
      </c>
      <c r="G24" s="25">
        <v>43552</v>
      </c>
      <c r="H24" s="24" t="s">
        <v>32</v>
      </c>
      <c r="I24" s="688">
        <v>50000</v>
      </c>
      <c r="J24" s="3">
        <v>43219</v>
      </c>
      <c r="K24" s="619">
        <v>8</v>
      </c>
      <c r="L24" s="2">
        <v>26000</v>
      </c>
      <c r="M24" s="501">
        <f t="shared" si="0"/>
        <v>24000</v>
      </c>
      <c r="N24" s="731">
        <f t="shared" si="1"/>
        <v>3250</v>
      </c>
      <c r="O24" s="642">
        <f>N24*12</f>
        <v>39000</v>
      </c>
    </row>
    <row r="25" spans="1:16" ht="30" customHeight="1" x14ac:dyDescent="0.25">
      <c r="A25" s="24">
        <v>124338</v>
      </c>
      <c r="B25" s="24"/>
      <c r="C25" s="24"/>
      <c r="D25" s="24" t="s">
        <v>582</v>
      </c>
      <c r="E25" s="68" t="s">
        <v>636</v>
      </c>
      <c r="F25" s="25">
        <v>43188</v>
      </c>
      <c r="G25" s="25">
        <v>43552</v>
      </c>
      <c r="H25" s="24" t="s">
        <v>32</v>
      </c>
      <c r="I25" s="688">
        <v>59700</v>
      </c>
      <c r="J25" s="3">
        <v>43219</v>
      </c>
      <c r="K25" s="619">
        <v>8</v>
      </c>
      <c r="L25" s="2">
        <v>28000</v>
      </c>
      <c r="M25" s="501">
        <f t="shared" si="0"/>
        <v>31700</v>
      </c>
      <c r="N25" s="731">
        <f t="shared" si="1"/>
        <v>3500</v>
      </c>
      <c r="O25" s="110">
        <f>N25*12</f>
        <v>42000</v>
      </c>
      <c r="P25" s="726">
        <v>118001</v>
      </c>
    </row>
    <row r="26" spans="1:16" ht="30" customHeight="1" x14ac:dyDescent="0.25">
      <c r="A26" s="24">
        <v>100406</v>
      </c>
      <c r="B26" s="24"/>
      <c r="C26" s="24"/>
      <c r="D26" s="24" t="s">
        <v>577</v>
      </c>
      <c r="E26" s="24" t="s">
        <v>640</v>
      </c>
      <c r="F26" s="25">
        <v>43215</v>
      </c>
      <c r="G26" s="25">
        <v>43580</v>
      </c>
      <c r="H26" s="24" t="s">
        <v>32</v>
      </c>
      <c r="I26" s="688">
        <v>148000</v>
      </c>
      <c r="J26" s="3">
        <v>43245</v>
      </c>
      <c r="K26" s="619">
        <v>7</v>
      </c>
      <c r="L26" s="2">
        <v>92600</v>
      </c>
      <c r="M26" s="501">
        <f t="shared" si="0"/>
        <v>55400</v>
      </c>
      <c r="N26" s="731">
        <f t="shared" si="1"/>
        <v>13228.571428571429</v>
      </c>
      <c r="O26" s="110">
        <f t="shared" ref="O26:O31" si="3">N26*12</f>
        <v>158742.85714285716</v>
      </c>
    </row>
    <row r="27" spans="1:16" ht="30" customHeight="1" x14ac:dyDescent="0.25">
      <c r="A27" s="24">
        <v>129272</v>
      </c>
      <c r="B27" s="95"/>
      <c r="C27" s="95"/>
      <c r="D27" s="68" t="s">
        <v>641</v>
      </c>
      <c r="E27" s="68" t="s">
        <v>182</v>
      </c>
      <c r="F27" s="25">
        <v>43225</v>
      </c>
      <c r="G27" s="25">
        <v>43590</v>
      </c>
      <c r="H27" s="24" t="s">
        <v>32</v>
      </c>
      <c r="I27" s="688">
        <v>24000</v>
      </c>
      <c r="J27" s="3">
        <v>43256</v>
      </c>
      <c r="K27" s="619">
        <v>7</v>
      </c>
      <c r="L27" s="2">
        <v>11750</v>
      </c>
      <c r="M27" s="501">
        <f t="shared" si="0"/>
        <v>12250</v>
      </c>
      <c r="N27" s="731">
        <f t="shared" si="1"/>
        <v>1678.5714285714287</v>
      </c>
      <c r="O27" s="110">
        <f t="shared" si="3"/>
        <v>20142.857142857145</v>
      </c>
    </row>
    <row r="28" spans="1:16" ht="30" customHeight="1" x14ac:dyDescent="0.25">
      <c r="A28" s="24">
        <v>126114</v>
      </c>
      <c r="B28" s="95"/>
      <c r="C28" s="95"/>
      <c r="D28" s="24" t="s">
        <v>630</v>
      </c>
      <c r="E28" s="24" t="s">
        <v>646</v>
      </c>
      <c r="F28" s="25">
        <v>43238</v>
      </c>
      <c r="G28" s="25">
        <v>43603</v>
      </c>
      <c r="H28" s="24" t="s">
        <v>32</v>
      </c>
      <c r="I28" s="688">
        <v>129000</v>
      </c>
      <c r="J28" s="3">
        <v>43269</v>
      </c>
      <c r="K28" s="619">
        <v>6</v>
      </c>
      <c r="L28" s="2">
        <v>48200</v>
      </c>
      <c r="M28" s="501">
        <f t="shared" si="0"/>
        <v>80800</v>
      </c>
      <c r="N28" s="731">
        <f t="shared" si="1"/>
        <v>8033.333333333333</v>
      </c>
      <c r="O28" s="110">
        <f t="shared" si="3"/>
        <v>96400</v>
      </c>
      <c r="P28" s="669" t="s">
        <v>683</v>
      </c>
    </row>
    <row r="29" spans="1:16" ht="30" customHeight="1" x14ac:dyDescent="0.25">
      <c r="A29" s="24">
        <v>109726</v>
      </c>
      <c r="B29" s="95"/>
      <c r="C29" s="95"/>
      <c r="D29" s="24" t="s">
        <v>40</v>
      </c>
      <c r="E29" s="68" t="s">
        <v>182</v>
      </c>
      <c r="F29" s="25">
        <v>43235</v>
      </c>
      <c r="G29" s="25">
        <v>43600</v>
      </c>
      <c r="H29" s="24" t="s">
        <v>32</v>
      </c>
      <c r="I29" s="688">
        <v>45000</v>
      </c>
      <c r="J29" s="3">
        <v>43266</v>
      </c>
      <c r="K29" s="619">
        <v>6</v>
      </c>
      <c r="L29" s="2">
        <v>18300</v>
      </c>
      <c r="M29" s="501">
        <f t="shared" si="0"/>
        <v>26700</v>
      </c>
      <c r="N29" s="731">
        <f t="shared" si="1"/>
        <v>3050</v>
      </c>
      <c r="O29" s="110">
        <f t="shared" si="3"/>
        <v>36600</v>
      </c>
    </row>
    <row r="30" spans="1:16" ht="30" customHeight="1" x14ac:dyDescent="0.25">
      <c r="A30" s="24">
        <v>129358</v>
      </c>
      <c r="B30" s="95"/>
      <c r="C30" s="95"/>
      <c r="D30" s="68" t="s">
        <v>185</v>
      </c>
      <c r="E30" s="95" t="s">
        <v>111</v>
      </c>
      <c r="F30" s="25">
        <v>43300</v>
      </c>
      <c r="G30" s="25">
        <v>43665</v>
      </c>
      <c r="H30" s="24" t="s">
        <v>32</v>
      </c>
      <c r="I30" s="688">
        <v>169200</v>
      </c>
      <c r="J30" s="3">
        <v>43331</v>
      </c>
      <c r="K30" s="619">
        <v>4</v>
      </c>
      <c r="L30" s="2">
        <v>23000</v>
      </c>
      <c r="M30" s="501">
        <f t="shared" si="0"/>
        <v>146200</v>
      </c>
      <c r="N30" s="577">
        <f t="shared" si="1"/>
        <v>5750</v>
      </c>
      <c r="O30" s="1">
        <f t="shared" si="3"/>
        <v>69000</v>
      </c>
    </row>
    <row r="31" spans="1:16" ht="30" customHeight="1" x14ac:dyDescent="0.25">
      <c r="A31" s="24">
        <v>105924</v>
      </c>
      <c r="B31" s="24"/>
      <c r="C31" s="24"/>
      <c r="D31" s="24" t="s">
        <v>333</v>
      </c>
      <c r="E31" s="68" t="s">
        <v>579</v>
      </c>
      <c r="F31" s="25">
        <v>43314</v>
      </c>
      <c r="G31" s="25">
        <v>43679</v>
      </c>
      <c r="H31" s="24" t="s">
        <v>32</v>
      </c>
      <c r="I31" s="688">
        <v>137500</v>
      </c>
      <c r="J31" s="3">
        <v>43345</v>
      </c>
      <c r="K31" s="619">
        <v>4</v>
      </c>
      <c r="L31" s="9">
        <v>8600</v>
      </c>
      <c r="M31" s="501">
        <f t="shared" si="0"/>
        <v>128900</v>
      </c>
      <c r="N31" s="577">
        <f t="shared" si="1"/>
        <v>2150</v>
      </c>
      <c r="O31" s="1">
        <f t="shared" si="3"/>
        <v>25800</v>
      </c>
    </row>
    <row r="32" spans="1:16" ht="30" customHeight="1" x14ac:dyDescent="0.25">
      <c r="A32" s="709" t="s">
        <v>383</v>
      </c>
      <c r="B32" s="710"/>
      <c r="C32" s="710"/>
      <c r="D32" s="711" t="s">
        <v>185</v>
      </c>
      <c r="E32" s="712" t="s">
        <v>111</v>
      </c>
      <c r="F32" s="710">
        <v>42389</v>
      </c>
      <c r="G32" s="710">
        <v>43850</v>
      </c>
      <c r="H32" s="713" t="s">
        <v>4</v>
      </c>
      <c r="I32" s="714">
        <v>358800</v>
      </c>
      <c r="J32" s="3">
        <v>42420</v>
      </c>
      <c r="K32" s="625" t="s">
        <v>402</v>
      </c>
      <c r="L32" s="696">
        <v>447000</v>
      </c>
      <c r="M32" s="111">
        <f t="shared" si="0"/>
        <v>-88200</v>
      </c>
      <c r="N32" s="731">
        <f t="shared" si="1"/>
        <v>13147.058823529413</v>
      </c>
      <c r="O32" s="110">
        <f t="shared" ref="O32:O34" si="4">N32*48</f>
        <v>631058.82352941181</v>
      </c>
    </row>
    <row r="33" spans="1:16" ht="30" customHeight="1" x14ac:dyDescent="0.25">
      <c r="A33" s="709" t="s">
        <v>384</v>
      </c>
      <c r="B33" s="713"/>
      <c r="C33" s="713"/>
      <c r="D33" s="711" t="s">
        <v>38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67354.070000000007</v>
      </c>
      <c r="J33" s="74">
        <v>42471</v>
      </c>
      <c r="K33" s="625" t="s">
        <v>498</v>
      </c>
      <c r="L33" s="696">
        <v>66000</v>
      </c>
      <c r="M33" s="501">
        <f t="shared" si="0"/>
        <v>1354.070000000007</v>
      </c>
      <c r="N33" s="731">
        <f t="shared" si="1"/>
        <v>2062.5</v>
      </c>
      <c r="O33" s="110">
        <f t="shared" si="4"/>
        <v>99000</v>
      </c>
    </row>
    <row r="34" spans="1:16" ht="30" customHeight="1" x14ac:dyDescent="0.25">
      <c r="A34" s="709" t="s">
        <v>385</v>
      </c>
      <c r="B34" s="713"/>
      <c r="C34" s="713"/>
      <c r="D34" s="711" t="s">
        <v>186</v>
      </c>
      <c r="E34" s="712" t="s">
        <v>112</v>
      </c>
      <c r="F34" s="710">
        <v>42440</v>
      </c>
      <c r="G34" s="710">
        <v>43901</v>
      </c>
      <c r="H34" s="713" t="s">
        <v>4</v>
      </c>
      <c r="I34" s="714">
        <v>67114</v>
      </c>
      <c r="J34" s="3">
        <v>42471</v>
      </c>
      <c r="K34" s="625" t="s">
        <v>498</v>
      </c>
      <c r="L34" s="695">
        <v>40800</v>
      </c>
      <c r="M34" s="501">
        <f t="shared" si="0"/>
        <v>26314</v>
      </c>
      <c r="N34" s="731">
        <f t="shared" si="1"/>
        <v>1275</v>
      </c>
      <c r="O34" s="110">
        <f t="shared" si="4"/>
        <v>61200</v>
      </c>
    </row>
    <row r="35" spans="1:16" ht="30" customHeight="1" x14ac:dyDescent="0.25">
      <c r="A35" s="709"/>
      <c r="B35" s="713"/>
      <c r="C35" s="713"/>
      <c r="D35" s="711" t="s">
        <v>39</v>
      </c>
      <c r="E35" s="712" t="s">
        <v>112</v>
      </c>
      <c r="F35" s="710">
        <v>42440</v>
      </c>
      <c r="G35" s="710">
        <v>43901</v>
      </c>
      <c r="H35" s="713" t="s">
        <v>4</v>
      </c>
      <c r="I35" s="714">
        <v>67352</v>
      </c>
      <c r="J35" s="710">
        <v>42471</v>
      </c>
      <c r="K35" s="709" t="s">
        <v>498</v>
      </c>
      <c r="L35" s="715"/>
      <c r="M35" s="716"/>
      <c r="N35" s="733"/>
      <c r="O35" s="717"/>
    </row>
    <row r="36" spans="1:16" ht="30" customHeight="1" x14ac:dyDescent="0.25">
      <c r="A36" s="709" t="s">
        <v>386</v>
      </c>
      <c r="B36" s="713"/>
      <c r="C36" s="713"/>
      <c r="D36" s="711" t="s">
        <v>37</v>
      </c>
      <c r="E36" s="712" t="s">
        <v>112</v>
      </c>
      <c r="F36" s="710">
        <v>42440</v>
      </c>
      <c r="G36" s="710">
        <v>43901</v>
      </c>
      <c r="H36" s="713" t="s">
        <v>4</v>
      </c>
      <c r="I36" s="714">
        <v>115272.71</v>
      </c>
      <c r="J36" s="3">
        <v>42471</v>
      </c>
      <c r="K36" s="625" t="s">
        <v>498</v>
      </c>
      <c r="L36" s="695">
        <v>39000</v>
      </c>
      <c r="M36" s="501">
        <f>I36-L36</f>
        <v>76272.710000000006</v>
      </c>
      <c r="N36" s="731">
        <f>L36/K36</f>
        <v>1218.75</v>
      </c>
      <c r="O36" s="110">
        <f>N36*48</f>
        <v>58500</v>
      </c>
    </row>
    <row r="37" spans="1:16" ht="30" customHeight="1" x14ac:dyDescent="0.25">
      <c r="A37" s="709" t="s">
        <v>387</v>
      </c>
      <c r="B37" s="713"/>
      <c r="C37" s="713"/>
      <c r="D37" s="711" t="s">
        <v>40</v>
      </c>
      <c r="E37" s="712" t="s">
        <v>112</v>
      </c>
      <c r="F37" s="710">
        <v>42440</v>
      </c>
      <c r="G37" s="710">
        <v>43901</v>
      </c>
      <c r="H37" s="713" t="s">
        <v>4</v>
      </c>
      <c r="I37" s="714">
        <v>67140</v>
      </c>
      <c r="J37" s="3">
        <v>42471</v>
      </c>
      <c r="K37" s="625" t="s">
        <v>498</v>
      </c>
      <c r="L37" s="695">
        <v>31000</v>
      </c>
      <c r="M37" s="501">
        <f>I37-L37</f>
        <v>36140</v>
      </c>
      <c r="N37" s="731">
        <f>L37/K37</f>
        <v>968.75</v>
      </c>
      <c r="O37" s="110">
        <f>N37*48</f>
        <v>46500</v>
      </c>
    </row>
    <row r="38" spans="1:16" ht="30" customHeight="1" x14ac:dyDescent="0.25">
      <c r="A38" s="709" t="s">
        <v>388</v>
      </c>
      <c r="B38" s="710"/>
      <c r="C38" s="710"/>
      <c r="D38" s="711" t="s">
        <v>24</v>
      </c>
      <c r="E38" s="712" t="s">
        <v>177</v>
      </c>
      <c r="F38" s="710">
        <v>42545</v>
      </c>
      <c r="G38" s="710">
        <v>44006</v>
      </c>
      <c r="H38" s="713" t="s">
        <v>4</v>
      </c>
      <c r="I38" s="714">
        <v>30000000</v>
      </c>
      <c r="J38" s="3">
        <v>42575</v>
      </c>
      <c r="K38" s="625" t="s">
        <v>86</v>
      </c>
      <c r="L38" s="698">
        <v>13000000</v>
      </c>
      <c r="M38" s="501">
        <f>I38-L38</f>
        <v>17000000</v>
      </c>
      <c r="N38" s="731">
        <f>L38/K38</f>
        <v>448275.86206896551</v>
      </c>
      <c r="O38" s="110">
        <f>N38*48</f>
        <v>21517241.379310343</v>
      </c>
      <c r="P38" s="669" t="s">
        <v>738</v>
      </c>
    </row>
    <row r="39" spans="1:16" ht="30" customHeight="1" x14ac:dyDescent="0.25">
      <c r="A39" s="709" t="s">
        <v>384</v>
      </c>
      <c r="B39" s="710"/>
      <c r="C39" s="710"/>
      <c r="D39" s="711" t="s">
        <v>30</v>
      </c>
      <c r="E39" s="712" t="s">
        <v>181</v>
      </c>
      <c r="F39" s="710">
        <v>42664</v>
      </c>
      <c r="G39" s="710">
        <v>44125</v>
      </c>
      <c r="H39" s="713" t="s">
        <v>4</v>
      </c>
      <c r="I39" s="714">
        <v>91949</v>
      </c>
      <c r="J39" s="74">
        <v>42695</v>
      </c>
      <c r="K39" s="625" t="s">
        <v>82</v>
      </c>
      <c r="L39" s="696">
        <v>56600</v>
      </c>
      <c r="M39" s="501">
        <f>I39-L39</f>
        <v>35349</v>
      </c>
      <c r="N39" s="731">
        <f>L39/K39</f>
        <v>2264</v>
      </c>
      <c r="O39" s="110">
        <f>N39*48</f>
        <v>108672</v>
      </c>
    </row>
    <row r="40" spans="1:16" ht="30" customHeight="1" x14ac:dyDescent="0.25">
      <c r="A40" s="713">
        <v>106225</v>
      </c>
      <c r="B40" s="713"/>
      <c r="C40" s="713"/>
      <c r="D40" s="713" t="s">
        <v>626</v>
      </c>
      <c r="E40" s="711" t="s">
        <v>627</v>
      </c>
      <c r="F40" s="710">
        <v>43143</v>
      </c>
      <c r="G40" s="710">
        <v>43873</v>
      </c>
      <c r="H40" s="713" t="s">
        <v>628</v>
      </c>
      <c r="I40" s="714">
        <v>6390000</v>
      </c>
      <c r="J40" s="3">
        <v>43171</v>
      </c>
      <c r="K40" s="619">
        <v>9</v>
      </c>
      <c r="L40" s="2">
        <v>1960000</v>
      </c>
      <c r="M40" s="501">
        <f t="shared" ref="M40:M46" si="5">I40-L40</f>
        <v>4430000</v>
      </c>
      <c r="N40" s="731">
        <f t="shared" ref="N40:N46" si="6">L40/K40</f>
        <v>217777.77777777778</v>
      </c>
      <c r="O40" s="110">
        <f>N40*49</f>
        <v>10671111.111111112</v>
      </c>
    </row>
    <row r="41" spans="1:16" ht="30" customHeight="1" x14ac:dyDescent="0.25">
      <c r="A41" s="713">
        <v>105924</v>
      </c>
      <c r="B41" s="713"/>
      <c r="C41" s="713"/>
      <c r="D41" s="713" t="s">
        <v>333</v>
      </c>
      <c r="E41" s="711" t="s">
        <v>579</v>
      </c>
      <c r="F41" s="710">
        <v>43143</v>
      </c>
      <c r="G41" s="710">
        <v>43873</v>
      </c>
      <c r="H41" s="713" t="s">
        <v>36</v>
      </c>
      <c r="I41" s="714">
        <v>35000</v>
      </c>
      <c r="J41" s="3">
        <v>43174</v>
      </c>
      <c r="K41" s="619">
        <v>9</v>
      </c>
      <c r="L41" s="2">
        <v>43700</v>
      </c>
      <c r="M41" s="111">
        <f t="shared" si="5"/>
        <v>-8700</v>
      </c>
      <c r="N41" s="731">
        <f t="shared" si="6"/>
        <v>4855.5555555555557</v>
      </c>
      <c r="O41" s="110">
        <f>N41*24</f>
        <v>116533.33333333334</v>
      </c>
    </row>
    <row r="42" spans="1:16" s="755" customFormat="1" ht="30" customHeight="1" x14ac:dyDescent="0.25">
      <c r="A42" s="760">
        <v>104554</v>
      </c>
      <c r="B42" s="760"/>
      <c r="C42" s="760"/>
      <c r="D42" s="760" t="s">
        <v>24</v>
      </c>
      <c r="E42" s="761" t="s">
        <v>731</v>
      </c>
      <c r="F42" s="762">
        <v>42738</v>
      </c>
      <c r="G42" s="762">
        <v>44199</v>
      </c>
      <c r="H42" s="760" t="s">
        <v>4</v>
      </c>
      <c r="I42" s="763">
        <v>576000</v>
      </c>
      <c r="J42" s="554">
        <v>42769</v>
      </c>
      <c r="K42" s="619">
        <v>22</v>
      </c>
      <c r="L42" s="696">
        <v>141000</v>
      </c>
      <c r="M42" s="501">
        <f t="shared" si="5"/>
        <v>435000</v>
      </c>
      <c r="N42" s="110">
        <f t="shared" si="6"/>
        <v>6409.090909090909</v>
      </c>
      <c r="O42" s="110">
        <f>N42*48</f>
        <v>307636.36363636365</v>
      </c>
      <c r="P42" s="668" t="s">
        <v>732</v>
      </c>
    </row>
    <row r="43" spans="1:16" ht="30" customHeight="1" x14ac:dyDescent="0.25">
      <c r="A43" s="676">
        <v>124338</v>
      </c>
      <c r="B43" s="677"/>
      <c r="C43" s="677"/>
      <c r="D43" s="678" t="s">
        <v>582</v>
      </c>
      <c r="E43" s="679" t="s">
        <v>583</v>
      </c>
      <c r="F43" s="680">
        <v>42989</v>
      </c>
      <c r="G43" s="680">
        <v>44450</v>
      </c>
      <c r="H43" s="676" t="s">
        <v>4</v>
      </c>
      <c r="I43" s="693">
        <v>48800</v>
      </c>
      <c r="J43" s="3">
        <v>43019</v>
      </c>
      <c r="K43" s="619">
        <v>12</v>
      </c>
      <c r="L43" s="2">
        <v>5800</v>
      </c>
      <c r="M43" s="501">
        <f t="shared" si="5"/>
        <v>43000</v>
      </c>
      <c r="N43" s="731">
        <f t="shared" si="6"/>
        <v>483.33333333333331</v>
      </c>
      <c r="O43" s="110">
        <f>N43*48</f>
        <v>23200</v>
      </c>
      <c r="P43" s="668" t="s">
        <v>673</v>
      </c>
    </row>
    <row r="44" spans="1:16" ht="30" customHeight="1" x14ac:dyDescent="0.25">
      <c r="A44" s="676">
        <v>124338</v>
      </c>
      <c r="B44" s="677"/>
      <c r="C44" s="677"/>
      <c r="D44" s="678" t="s">
        <v>582</v>
      </c>
      <c r="E44" s="679" t="s">
        <v>584</v>
      </c>
      <c r="F44" s="681">
        <v>42998</v>
      </c>
      <c r="G44" s="680">
        <v>44459</v>
      </c>
      <c r="H44" s="676" t="s">
        <v>4</v>
      </c>
      <c r="I44" s="693">
        <v>49300</v>
      </c>
      <c r="J44" s="3">
        <v>43028</v>
      </c>
      <c r="K44" s="619">
        <v>12</v>
      </c>
      <c r="L44" s="2">
        <v>29400</v>
      </c>
      <c r="M44" s="501">
        <f t="shared" si="5"/>
        <v>19900</v>
      </c>
      <c r="N44" s="731">
        <f t="shared" si="6"/>
        <v>2450</v>
      </c>
      <c r="O44" s="110">
        <f>N44*48</f>
        <v>117600</v>
      </c>
      <c r="P44" s="726">
        <v>103004</v>
      </c>
    </row>
    <row r="45" spans="1:16" ht="30" customHeight="1" x14ac:dyDescent="0.25">
      <c r="A45" s="676">
        <v>115483</v>
      </c>
      <c r="B45" s="677"/>
      <c r="C45" s="677"/>
      <c r="D45" s="676" t="s">
        <v>580</v>
      </c>
      <c r="E45" s="676" t="s">
        <v>601</v>
      </c>
      <c r="F45" s="680">
        <v>43096</v>
      </c>
      <c r="G45" s="680">
        <v>44557</v>
      </c>
      <c r="H45" s="676" t="s">
        <v>4</v>
      </c>
      <c r="I45" s="693">
        <v>1500000</v>
      </c>
      <c r="J45" s="3">
        <v>43127</v>
      </c>
      <c r="K45" s="619">
        <v>11</v>
      </c>
      <c r="L45" s="2">
        <v>352000</v>
      </c>
      <c r="M45" s="501">
        <f t="shared" si="5"/>
        <v>1148000</v>
      </c>
      <c r="N45" s="731">
        <f t="shared" si="6"/>
        <v>32000</v>
      </c>
      <c r="O45" s="110">
        <f>N45*48</f>
        <v>1536000</v>
      </c>
    </row>
    <row r="46" spans="1:16" ht="30" customHeight="1" x14ac:dyDescent="0.25">
      <c r="A46" s="676">
        <v>125973</v>
      </c>
      <c r="B46" s="676"/>
      <c r="C46" s="676"/>
      <c r="D46" s="676" t="s">
        <v>27</v>
      </c>
      <c r="E46" s="679" t="s">
        <v>437</v>
      </c>
      <c r="F46" s="680">
        <v>43096</v>
      </c>
      <c r="G46" s="680">
        <v>44557</v>
      </c>
      <c r="H46" s="676" t="s">
        <v>4</v>
      </c>
      <c r="I46" s="693">
        <v>350000</v>
      </c>
      <c r="J46" s="3">
        <v>43096</v>
      </c>
      <c r="K46" s="619">
        <v>12</v>
      </c>
      <c r="L46" s="2">
        <v>93000</v>
      </c>
      <c r="M46" s="501">
        <f t="shared" si="5"/>
        <v>257000</v>
      </c>
      <c r="N46" s="731">
        <f t="shared" si="6"/>
        <v>7750</v>
      </c>
      <c r="O46" s="110">
        <f>N46*48</f>
        <v>372000</v>
      </c>
    </row>
    <row r="47" spans="1:16" ht="30" customHeight="1" x14ac:dyDescent="0.25"/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</sheetData>
  <mergeCells count="12">
    <mergeCell ref="O7:O8"/>
    <mergeCell ref="A2:B2"/>
    <mergeCell ref="A4:B4"/>
    <mergeCell ref="A5:C5"/>
    <mergeCell ref="A7:A8"/>
    <mergeCell ref="B7:B8"/>
    <mergeCell ref="C7:C8"/>
    <mergeCell ref="D7:E8"/>
    <mergeCell ref="F7:I7"/>
    <mergeCell ref="J7:L7"/>
    <mergeCell ref="M7:M8"/>
    <mergeCell ref="N7:N8"/>
  </mergeCells>
  <pageMargins left="0.7" right="0.7" top="0.75" bottom="0.75" header="0.3" footer="0.3"/>
  <pageSetup paperSize="9" orientation="portrait" r:id="rId1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3"/>
  <dimension ref="A1:P56"/>
  <sheetViews>
    <sheetView topLeftCell="A16" workbookViewId="0">
      <selection activeCell="A38" sqref="A38:XFD38"/>
    </sheetView>
  </sheetViews>
  <sheetFormatPr defaultColWidth="9.140625" defaultRowHeight="15" x14ac:dyDescent="0.25"/>
  <cols>
    <col min="1" max="1" width="10.28515625" style="729" customWidth="1"/>
    <col min="2" max="2" width="9.42578125" style="729" customWidth="1"/>
    <col min="3" max="3" width="10.28515625" style="729" customWidth="1"/>
    <col min="4" max="4" width="22.28515625" style="729" customWidth="1"/>
    <col min="5" max="5" width="15" style="729" customWidth="1"/>
    <col min="6" max="6" width="10.5703125" style="729" customWidth="1"/>
    <col min="7" max="7" width="10.7109375" style="729" customWidth="1"/>
    <col min="8" max="8" width="12.7109375" style="729" customWidth="1"/>
    <col min="9" max="9" width="17.5703125" style="729" customWidth="1"/>
    <col min="10" max="10" width="10.140625" style="729" customWidth="1"/>
    <col min="11" max="11" width="10.28515625" style="729" customWidth="1"/>
    <col min="12" max="12" width="11.28515625" style="729" customWidth="1"/>
    <col min="13" max="13" width="12.5703125" style="729" customWidth="1"/>
    <col min="14" max="14" width="11.85546875" style="730" customWidth="1"/>
    <col min="15" max="15" width="11.85546875" style="729" customWidth="1"/>
    <col min="16" max="16" width="36" style="729" customWidth="1"/>
    <col min="17" max="16384" width="9.140625" style="729"/>
  </cols>
  <sheetData>
    <row r="1" spans="1:16" x14ac:dyDescent="0.25">
      <c r="A1" s="729" t="s">
        <v>681</v>
      </c>
      <c r="D1" s="363"/>
    </row>
    <row r="2" spans="1:16" x14ac:dyDescent="0.25">
      <c r="A2" s="891" t="s">
        <v>199</v>
      </c>
      <c r="B2" s="891"/>
      <c r="C2" s="728"/>
      <c r="D2" s="363"/>
    </row>
    <row r="3" spans="1:16" x14ac:dyDescent="0.25">
      <c r="A3" s="706" t="s">
        <v>667</v>
      </c>
      <c r="B3" s="706"/>
      <c r="C3" s="707"/>
      <c r="D3" s="363"/>
    </row>
    <row r="4" spans="1:16" x14ac:dyDescent="0.25">
      <c r="A4" s="892" t="s">
        <v>668</v>
      </c>
      <c r="B4" s="892"/>
      <c r="C4" s="708"/>
      <c r="D4" s="363"/>
    </row>
    <row r="5" spans="1:16" x14ac:dyDescent="0.25">
      <c r="A5" s="893" t="s">
        <v>661</v>
      </c>
      <c r="B5" s="893"/>
      <c r="C5" s="893"/>
      <c r="D5" s="363"/>
    </row>
    <row r="6" spans="1:16" ht="15.75" thickBot="1" x14ac:dyDescent="0.3"/>
    <row r="7" spans="1:16" ht="15.75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95" t="s">
        <v>697</v>
      </c>
      <c r="O7" s="866" t="s">
        <v>654</v>
      </c>
    </row>
    <row r="8" spans="1:16" ht="45.75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691</v>
      </c>
      <c r="L8" s="65" t="s">
        <v>122</v>
      </c>
      <c r="M8" s="879"/>
      <c r="N8" s="896"/>
      <c r="O8" s="867"/>
    </row>
    <row r="9" spans="1:16" ht="30" customHeight="1" x14ac:dyDescent="0.25">
      <c r="A9" s="31">
        <v>116554</v>
      </c>
      <c r="B9" s="31"/>
      <c r="C9" s="31"/>
      <c r="D9" s="66" t="s">
        <v>433</v>
      </c>
      <c r="E9" s="66" t="s">
        <v>434</v>
      </c>
      <c r="F9" s="32">
        <v>43200</v>
      </c>
      <c r="G9" s="32">
        <v>43465</v>
      </c>
      <c r="H9" s="31" t="s">
        <v>639</v>
      </c>
      <c r="I9" s="691">
        <v>50000</v>
      </c>
      <c r="J9" s="3">
        <v>43230</v>
      </c>
      <c r="K9" s="619">
        <v>7</v>
      </c>
      <c r="L9" s="2">
        <v>13860</v>
      </c>
      <c r="M9" s="501">
        <f t="shared" ref="M9:M34" si="0">I9-L9</f>
        <v>36140</v>
      </c>
      <c r="N9" s="731">
        <v>2400</v>
      </c>
      <c r="O9" s="110">
        <v>28800</v>
      </c>
    </row>
    <row r="10" spans="1:16" ht="30" customHeight="1" x14ac:dyDescent="0.25">
      <c r="A10" s="31">
        <v>109792</v>
      </c>
      <c r="B10" s="31"/>
      <c r="C10" s="31"/>
      <c r="D10" s="31" t="s">
        <v>637</v>
      </c>
      <c r="E10" s="66" t="s">
        <v>638</v>
      </c>
      <c r="F10" s="32">
        <v>43202</v>
      </c>
      <c r="G10" s="32">
        <v>43465</v>
      </c>
      <c r="H10" s="31" t="s">
        <v>639</v>
      </c>
      <c r="I10" s="691">
        <v>198000</v>
      </c>
      <c r="J10" s="3">
        <v>43232</v>
      </c>
      <c r="K10" s="619">
        <v>7</v>
      </c>
      <c r="L10" s="2">
        <v>213500</v>
      </c>
      <c r="M10" s="111">
        <f t="shared" si="0"/>
        <v>-15500</v>
      </c>
      <c r="N10" s="731">
        <v>49500</v>
      </c>
      <c r="O10" s="110">
        <v>594000</v>
      </c>
      <c r="P10" s="669" t="s">
        <v>682</v>
      </c>
    </row>
    <row r="11" spans="1:16" ht="30" customHeight="1" x14ac:dyDescent="0.25">
      <c r="A11" s="236" t="s">
        <v>372</v>
      </c>
      <c r="B11" s="93"/>
      <c r="C11" s="93"/>
      <c r="D11" s="68" t="s">
        <v>50</v>
      </c>
      <c r="E11" s="69" t="s">
        <v>103</v>
      </c>
      <c r="F11" s="25">
        <v>42013</v>
      </c>
      <c r="G11" s="25">
        <v>43474</v>
      </c>
      <c r="H11" s="25" t="s">
        <v>4</v>
      </c>
      <c r="I11" s="688" t="s">
        <v>547</v>
      </c>
      <c r="J11" s="3">
        <v>42044</v>
      </c>
      <c r="K11" s="625" t="s">
        <v>494</v>
      </c>
      <c r="L11" s="695">
        <v>33300</v>
      </c>
      <c r="M11" s="501" t="e">
        <f t="shared" si="0"/>
        <v>#VALUE!</v>
      </c>
      <c r="N11" s="731">
        <f>L11/K11</f>
        <v>708.51063829787233</v>
      </c>
      <c r="O11" s="110">
        <f>N11*48</f>
        <v>34008.51063829787</v>
      </c>
    </row>
    <row r="12" spans="1:16" ht="30" customHeight="1" x14ac:dyDescent="0.25">
      <c r="A12" s="236" t="s">
        <v>373</v>
      </c>
      <c r="B12" s="93"/>
      <c r="C12" s="93"/>
      <c r="D12" s="68" t="s">
        <v>51</v>
      </c>
      <c r="E12" s="69" t="s">
        <v>103</v>
      </c>
      <c r="F12" s="25">
        <v>42013</v>
      </c>
      <c r="G12" s="25">
        <v>43474</v>
      </c>
      <c r="H12" s="25" t="s">
        <v>4</v>
      </c>
      <c r="I12" s="688">
        <v>30000</v>
      </c>
      <c r="J12" s="3">
        <v>42044</v>
      </c>
      <c r="K12" s="625" t="s">
        <v>494</v>
      </c>
      <c r="L12" s="695">
        <v>19800</v>
      </c>
      <c r="M12" s="501">
        <f t="shared" si="0"/>
        <v>10200</v>
      </c>
      <c r="N12" s="731">
        <f>L12/K12</f>
        <v>421.27659574468083</v>
      </c>
      <c r="O12" s="110">
        <f>N12*48</f>
        <v>20221.276595744679</v>
      </c>
    </row>
    <row r="13" spans="1:16" ht="30" customHeight="1" x14ac:dyDescent="0.25">
      <c r="A13" s="237" t="s">
        <v>374</v>
      </c>
      <c r="B13" s="25"/>
      <c r="C13" s="25"/>
      <c r="D13" s="68" t="s">
        <v>129</v>
      </c>
      <c r="E13" s="69" t="s">
        <v>103</v>
      </c>
      <c r="F13" s="25">
        <v>42013</v>
      </c>
      <c r="G13" s="25">
        <v>43474</v>
      </c>
      <c r="H13" s="25" t="s">
        <v>4</v>
      </c>
      <c r="I13" s="689" t="s">
        <v>547</v>
      </c>
      <c r="J13" s="3">
        <v>42044</v>
      </c>
      <c r="K13" s="625" t="s">
        <v>494</v>
      </c>
      <c r="L13" s="695">
        <v>27000</v>
      </c>
      <c r="M13" s="501" t="e">
        <f t="shared" si="0"/>
        <v>#VALUE!</v>
      </c>
      <c r="N13" s="731">
        <f>L13/K13</f>
        <v>574.468085106383</v>
      </c>
      <c r="O13" s="110">
        <f>N13*48</f>
        <v>27574.468085106382</v>
      </c>
    </row>
    <row r="14" spans="1:16" ht="30" customHeight="1" x14ac:dyDescent="0.25">
      <c r="A14" s="237" t="s">
        <v>375</v>
      </c>
      <c r="B14" s="25"/>
      <c r="C14" s="25"/>
      <c r="D14" s="68" t="s">
        <v>196</v>
      </c>
      <c r="E14" s="69" t="s">
        <v>104</v>
      </c>
      <c r="F14" s="25">
        <v>42058</v>
      </c>
      <c r="G14" s="25">
        <v>43519</v>
      </c>
      <c r="H14" s="25" t="s">
        <v>4</v>
      </c>
      <c r="I14" s="688">
        <v>10708492</v>
      </c>
      <c r="J14" s="25">
        <v>42086</v>
      </c>
      <c r="K14" s="626" t="s">
        <v>396</v>
      </c>
      <c r="L14" s="697"/>
      <c r="M14" s="622"/>
      <c r="N14" s="732"/>
      <c r="O14" s="361"/>
    </row>
    <row r="15" spans="1:16" ht="30" customHeight="1" x14ac:dyDescent="0.25">
      <c r="A15" s="237" t="s">
        <v>376</v>
      </c>
      <c r="B15" s="25"/>
      <c r="C15" s="25"/>
      <c r="D15" s="68" t="s">
        <v>7</v>
      </c>
      <c r="E15" s="69" t="s">
        <v>182</v>
      </c>
      <c r="F15" s="25">
        <v>42137</v>
      </c>
      <c r="G15" s="25">
        <v>43598</v>
      </c>
      <c r="H15" s="25" t="s">
        <v>4</v>
      </c>
      <c r="I15" s="688">
        <v>419996</v>
      </c>
      <c r="J15" s="3">
        <v>42168</v>
      </c>
      <c r="K15" s="625" t="s">
        <v>398</v>
      </c>
      <c r="L15" s="695">
        <v>427700</v>
      </c>
      <c r="M15" s="111">
        <f t="shared" si="0"/>
        <v>-7704</v>
      </c>
      <c r="N15" s="731">
        <f t="shared" ref="N15:N34" si="1">L15/K15</f>
        <v>10183.333333333334</v>
      </c>
      <c r="O15" s="110">
        <f t="shared" ref="O15:O20" si="2">N15*48</f>
        <v>488800</v>
      </c>
    </row>
    <row r="16" spans="1:16" ht="30" customHeight="1" x14ac:dyDescent="0.25">
      <c r="A16" s="237" t="s">
        <v>377</v>
      </c>
      <c r="B16" s="24"/>
      <c r="C16" s="24"/>
      <c r="D16" s="68" t="s">
        <v>48</v>
      </c>
      <c r="E16" s="69" t="s">
        <v>105</v>
      </c>
      <c r="F16" s="25">
        <v>42150</v>
      </c>
      <c r="G16" s="25">
        <v>43611</v>
      </c>
      <c r="H16" s="24" t="s">
        <v>4</v>
      </c>
      <c r="I16" s="688">
        <v>19800</v>
      </c>
      <c r="J16" s="3">
        <v>42181</v>
      </c>
      <c r="K16" s="625" t="s">
        <v>398</v>
      </c>
      <c r="L16" s="695">
        <v>19900</v>
      </c>
      <c r="M16" s="111">
        <f t="shared" si="0"/>
        <v>-100</v>
      </c>
      <c r="N16" s="731">
        <f t="shared" si="1"/>
        <v>473.8095238095238</v>
      </c>
      <c r="O16" s="110">
        <f t="shared" si="2"/>
        <v>22742.857142857141</v>
      </c>
    </row>
    <row r="17" spans="1:16" ht="30" customHeight="1" x14ac:dyDescent="0.25">
      <c r="A17" s="237" t="s">
        <v>378</v>
      </c>
      <c r="B17" s="25"/>
      <c r="C17" s="25"/>
      <c r="D17" s="68" t="s">
        <v>10</v>
      </c>
      <c r="E17" s="69" t="s">
        <v>107</v>
      </c>
      <c r="F17" s="25">
        <v>42259</v>
      </c>
      <c r="G17" s="25">
        <v>43720</v>
      </c>
      <c r="H17" s="24" t="s">
        <v>4</v>
      </c>
      <c r="I17" s="688">
        <v>282000</v>
      </c>
      <c r="J17" s="3">
        <v>42289</v>
      </c>
      <c r="K17" s="625" t="s">
        <v>401</v>
      </c>
      <c r="L17" s="695">
        <v>222000</v>
      </c>
      <c r="M17" s="501">
        <f t="shared" si="0"/>
        <v>60000</v>
      </c>
      <c r="N17" s="731">
        <f t="shared" si="1"/>
        <v>5842.105263157895</v>
      </c>
      <c r="O17" s="110">
        <f t="shared" si="2"/>
        <v>280421.05263157899</v>
      </c>
    </row>
    <row r="18" spans="1:16" ht="30" customHeight="1" x14ac:dyDescent="0.25">
      <c r="A18" s="236" t="s">
        <v>379</v>
      </c>
      <c r="B18" s="93"/>
      <c r="C18" s="93"/>
      <c r="D18" s="68" t="s">
        <v>6</v>
      </c>
      <c r="E18" s="69" t="s">
        <v>106</v>
      </c>
      <c r="F18" s="25">
        <v>42259</v>
      </c>
      <c r="G18" s="25">
        <v>43720</v>
      </c>
      <c r="H18" s="24" t="s">
        <v>4</v>
      </c>
      <c r="I18" s="688">
        <v>53600</v>
      </c>
      <c r="J18" s="3">
        <v>42289</v>
      </c>
      <c r="K18" s="625" t="s">
        <v>401</v>
      </c>
      <c r="L18" s="695">
        <v>55600</v>
      </c>
      <c r="M18" s="111">
        <f t="shared" si="0"/>
        <v>-2000</v>
      </c>
      <c r="N18" s="731">
        <f t="shared" si="1"/>
        <v>1463.1578947368421</v>
      </c>
      <c r="O18" s="110">
        <f t="shared" si="2"/>
        <v>70231.578947368427</v>
      </c>
    </row>
    <row r="19" spans="1:16" ht="30" customHeight="1" x14ac:dyDescent="0.25">
      <c r="A19" s="236" t="s">
        <v>380</v>
      </c>
      <c r="B19" s="93"/>
      <c r="C19" s="93"/>
      <c r="D19" s="68" t="s">
        <v>47</v>
      </c>
      <c r="E19" s="69" t="s">
        <v>108</v>
      </c>
      <c r="F19" s="25">
        <v>42259</v>
      </c>
      <c r="G19" s="25">
        <v>43720</v>
      </c>
      <c r="H19" s="24" t="s">
        <v>4</v>
      </c>
      <c r="I19" s="688">
        <v>1599996</v>
      </c>
      <c r="J19" s="3">
        <v>42289</v>
      </c>
      <c r="K19" s="625" t="s">
        <v>69</v>
      </c>
      <c r="L19" s="695">
        <v>1558700</v>
      </c>
      <c r="M19" s="501">
        <f t="shared" si="0"/>
        <v>41296</v>
      </c>
      <c r="N19" s="731">
        <f t="shared" si="1"/>
        <v>42127.027027027027</v>
      </c>
      <c r="O19" s="110">
        <f t="shared" si="2"/>
        <v>2022097.2972972973</v>
      </c>
    </row>
    <row r="20" spans="1:16" ht="30" customHeight="1" x14ac:dyDescent="0.25">
      <c r="A20" s="237" t="s">
        <v>381</v>
      </c>
      <c r="B20" s="25"/>
      <c r="C20" s="25"/>
      <c r="D20" s="68" t="s">
        <v>184</v>
      </c>
      <c r="E20" s="69" t="s">
        <v>109</v>
      </c>
      <c r="F20" s="25">
        <v>42259</v>
      </c>
      <c r="G20" s="25">
        <v>43720</v>
      </c>
      <c r="H20" s="24" t="s">
        <v>4</v>
      </c>
      <c r="I20" s="688">
        <v>868400</v>
      </c>
      <c r="J20" s="74">
        <v>42289</v>
      </c>
      <c r="K20" s="625" t="s">
        <v>401</v>
      </c>
      <c r="L20" s="695">
        <v>696000</v>
      </c>
      <c r="M20" s="501">
        <f t="shared" si="0"/>
        <v>172400</v>
      </c>
      <c r="N20" s="731">
        <f t="shared" si="1"/>
        <v>18315.78947368421</v>
      </c>
      <c r="O20" s="110">
        <f t="shared" si="2"/>
        <v>879157.89473684202</v>
      </c>
    </row>
    <row r="21" spans="1:16" ht="30" customHeight="1" x14ac:dyDescent="0.25">
      <c r="A21" s="24">
        <v>108132</v>
      </c>
      <c r="B21" s="95"/>
      <c r="C21" s="95"/>
      <c r="D21" s="24" t="s">
        <v>425</v>
      </c>
      <c r="E21" s="95" t="s">
        <v>97</v>
      </c>
      <c r="F21" s="25">
        <v>42817</v>
      </c>
      <c r="G21" s="25">
        <v>43547</v>
      </c>
      <c r="H21" s="24" t="s">
        <v>36</v>
      </c>
      <c r="I21" s="690">
        <v>19900</v>
      </c>
      <c r="J21" s="3">
        <v>42848</v>
      </c>
      <c r="K21" s="619">
        <v>20</v>
      </c>
      <c r="L21" s="696">
        <v>19600</v>
      </c>
      <c r="M21" s="501">
        <f t="shared" si="0"/>
        <v>300</v>
      </c>
      <c r="N21" s="731">
        <f t="shared" si="1"/>
        <v>980</v>
      </c>
      <c r="O21" s="110">
        <f>N21*24</f>
        <v>23520</v>
      </c>
    </row>
    <row r="22" spans="1:16" ht="30" customHeight="1" x14ac:dyDescent="0.25">
      <c r="A22" s="24" t="s">
        <v>365</v>
      </c>
      <c r="B22" s="24"/>
      <c r="C22" s="24"/>
      <c r="D22" s="24" t="s">
        <v>630</v>
      </c>
      <c r="E22" s="24" t="s">
        <v>632</v>
      </c>
      <c r="F22" s="25">
        <v>43179</v>
      </c>
      <c r="G22" s="25">
        <v>43544</v>
      </c>
      <c r="H22" s="24" t="s">
        <v>32</v>
      </c>
      <c r="I22" s="688">
        <v>69400</v>
      </c>
      <c r="J22" s="3">
        <v>43210</v>
      </c>
      <c r="K22" s="619">
        <v>8</v>
      </c>
      <c r="L22" s="2">
        <v>136400</v>
      </c>
      <c r="M22" s="111">
        <f t="shared" si="0"/>
        <v>-67000</v>
      </c>
      <c r="N22" s="731">
        <f t="shared" si="1"/>
        <v>17050</v>
      </c>
      <c r="O22" s="110">
        <f>N22*12</f>
        <v>204600</v>
      </c>
      <c r="P22" s="669" t="s">
        <v>683</v>
      </c>
    </row>
    <row r="23" spans="1:16" ht="30" customHeight="1" x14ac:dyDescent="0.25">
      <c r="A23" s="24">
        <v>112799</v>
      </c>
      <c r="B23" s="24"/>
      <c r="C23" s="24"/>
      <c r="D23" s="24" t="s">
        <v>631</v>
      </c>
      <c r="E23" s="68" t="s">
        <v>633</v>
      </c>
      <c r="F23" s="25">
        <v>43186</v>
      </c>
      <c r="G23" s="25">
        <v>43551</v>
      </c>
      <c r="H23" s="24" t="s">
        <v>32</v>
      </c>
      <c r="I23" s="688">
        <v>72300</v>
      </c>
      <c r="J23" s="3">
        <v>43217</v>
      </c>
      <c r="K23" s="619">
        <v>8</v>
      </c>
      <c r="L23" s="2">
        <v>82000</v>
      </c>
      <c r="M23" s="111">
        <f t="shared" si="0"/>
        <v>-9700</v>
      </c>
      <c r="N23" s="731">
        <f t="shared" si="1"/>
        <v>10250</v>
      </c>
      <c r="O23" s="110">
        <f>N23*12</f>
        <v>123000</v>
      </c>
    </row>
    <row r="24" spans="1:16" ht="30" customHeight="1" x14ac:dyDescent="0.25">
      <c r="A24" s="24">
        <v>124764</v>
      </c>
      <c r="B24" s="24"/>
      <c r="C24" s="24"/>
      <c r="D24" s="24" t="s">
        <v>634</v>
      </c>
      <c r="E24" s="68" t="s">
        <v>635</v>
      </c>
      <c r="F24" s="25">
        <v>43188</v>
      </c>
      <c r="G24" s="25">
        <v>43552</v>
      </c>
      <c r="H24" s="24" t="s">
        <v>32</v>
      </c>
      <c r="I24" s="688">
        <v>50000</v>
      </c>
      <c r="J24" s="3">
        <v>43219</v>
      </c>
      <c r="K24" s="619">
        <v>8</v>
      </c>
      <c r="L24" s="2">
        <v>26000</v>
      </c>
      <c r="M24" s="501">
        <f t="shared" si="0"/>
        <v>24000</v>
      </c>
      <c r="N24" s="731">
        <f t="shared" si="1"/>
        <v>3250</v>
      </c>
      <c r="O24" s="642">
        <f>N24*12</f>
        <v>39000</v>
      </c>
    </row>
    <row r="25" spans="1:16" ht="30" customHeight="1" x14ac:dyDescent="0.25">
      <c r="A25" s="24">
        <v>124338</v>
      </c>
      <c r="B25" s="24"/>
      <c r="C25" s="24"/>
      <c r="D25" s="24" t="s">
        <v>582</v>
      </c>
      <c r="E25" s="68" t="s">
        <v>636</v>
      </c>
      <c r="F25" s="25">
        <v>43188</v>
      </c>
      <c r="G25" s="25">
        <v>43552</v>
      </c>
      <c r="H25" s="24" t="s">
        <v>32</v>
      </c>
      <c r="I25" s="688">
        <v>59700</v>
      </c>
      <c r="J25" s="3">
        <v>43219</v>
      </c>
      <c r="K25" s="619">
        <v>8</v>
      </c>
      <c r="L25" s="2">
        <v>31400</v>
      </c>
      <c r="M25" s="501">
        <f t="shared" si="0"/>
        <v>28300</v>
      </c>
      <c r="N25" s="731">
        <f t="shared" si="1"/>
        <v>3925</v>
      </c>
      <c r="O25" s="110">
        <f>N25*12</f>
        <v>47100</v>
      </c>
      <c r="P25" s="726">
        <v>118001</v>
      </c>
    </row>
    <row r="26" spans="1:16" ht="30" customHeight="1" x14ac:dyDescent="0.25">
      <c r="A26" s="24">
        <v>100406</v>
      </c>
      <c r="B26" s="24"/>
      <c r="C26" s="24"/>
      <c r="D26" s="24" t="s">
        <v>577</v>
      </c>
      <c r="E26" s="24" t="s">
        <v>640</v>
      </c>
      <c r="F26" s="25">
        <v>43215</v>
      </c>
      <c r="G26" s="25">
        <v>43580</v>
      </c>
      <c r="H26" s="24" t="s">
        <v>32</v>
      </c>
      <c r="I26" s="688">
        <v>148000</v>
      </c>
      <c r="J26" s="3">
        <v>43245</v>
      </c>
      <c r="K26" s="619">
        <v>7</v>
      </c>
      <c r="L26" s="2">
        <v>92600</v>
      </c>
      <c r="M26" s="501">
        <f t="shared" si="0"/>
        <v>55400</v>
      </c>
      <c r="N26" s="731">
        <f t="shared" si="1"/>
        <v>13228.571428571429</v>
      </c>
      <c r="O26" s="110">
        <f t="shared" ref="O26:O31" si="3">N26*12</f>
        <v>158742.85714285716</v>
      </c>
    </row>
    <row r="27" spans="1:16" ht="30" customHeight="1" x14ac:dyDescent="0.25">
      <c r="A27" s="24">
        <v>129272</v>
      </c>
      <c r="B27" s="95"/>
      <c r="C27" s="95"/>
      <c r="D27" s="68" t="s">
        <v>641</v>
      </c>
      <c r="E27" s="68" t="s">
        <v>182</v>
      </c>
      <c r="F27" s="25">
        <v>43225</v>
      </c>
      <c r="G27" s="25">
        <v>43590</v>
      </c>
      <c r="H27" s="24" t="s">
        <v>32</v>
      </c>
      <c r="I27" s="688">
        <v>24000</v>
      </c>
      <c r="J27" s="3">
        <v>43256</v>
      </c>
      <c r="K27" s="619">
        <v>7</v>
      </c>
      <c r="L27" s="2">
        <v>14800</v>
      </c>
      <c r="M27" s="501">
        <f t="shared" si="0"/>
        <v>9200</v>
      </c>
      <c r="N27" s="731">
        <f t="shared" si="1"/>
        <v>2114.2857142857142</v>
      </c>
      <c r="O27" s="110">
        <f t="shared" si="3"/>
        <v>25371.428571428572</v>
      </c>
    </row>
    <row r="28" spans="1:16" ht="30" customHeight="1" x14ac:dyDescent="0.25">
      <c r="A28" s="24">
        <v>126114</v>
      </c>
      <c r="B28" s="95"/>
      <c r="C28" s="95"/>
      <c r="D28" s="24" t="s">
        <v>630</v>
      </c>
      <c r="E28" s="24" t="s">
        <v>646</v>
      </c>
      <c r="F28" s="25">
        <v>43238</v>
      </c>
      <c r="G28" s="25">
        <v>43603</v>
      </c>
      <c r="H28" s="24" t="s">
        <v>32</v>
      </c>
      <c r="I28" s="688">
        <v>129000</v>
      </c>
      <c r="J28" s="3">
        <v>43269</v>
      </c>
      <c r="K28" s="619">
        <v>6</v>
      </c>
      <c r="L28" s="2">
        <v>53500</v>
      </c>
      <c r="M28" s="501">
        <f t="shared" si="0"/>
        <v>75500</v>
      </c>
      <c r="N28" s="731">
        <f t="shared" si="1"/>
        <v>8916.6666666666661</v>
      </c>
      <c r="O28" s="110">
        <f t="shared" si="3"/>
        <v>107000</v>
      </c>
      <c r="P28" s="669" t="s">
        <v>683</v>
      </c>
    </row>
    <row r="29" spans="1:16" ht="30" customHeight="1" x14ac:dyDescent="0.25">
      <c r="A29" s="24">
        <v>109726</v>
      </c>
      <c r="B29" s="95"/>
      <c r="C29" s="95"/>
      <c r="D29" s="24" t="s">
        <v>40</v>
      </c>
      <c r="E29" s="68" t="s">
        <v>182</v>
      </c>
      <c r="F29" s="25">
        <v>43235</v>
      </c>
      <c r="G29" s="25">
        <v>43600</v>
      </c>
      <c r="H29" s="24" t="s">
        <v>32</v>
      </c>
      <c r="I29" s="688">
        <v>45000</v>
      </c>
      <c r="J29" s="3">
        <v>43266</v>
      </c>
      <c r="K29" s="619">
        <v>6</v>
      </c>
      <c r="L29" s="2">
        <v>21000</v>
      </c>
      <c r="M29" s="501">
        <f t="shared" si="0"/>
        <v>24000</v>
      </c>
      <c r="N29" s="731">
        <f t="shared" si="1"/>
        <v>3500</v>
      </c>
      <c r="O29" s="110">
        <f t="shared" si="3"/>
        <v>42000</v>
      </c>
    </row>
    <row r="30" spans="1:16" ht="30" customHeight="1" x14ac:dyDescent="0.25">
      <c r="A30" s="24">
        <v>129358</v>
      </c>
      <c r="B30" s="95"/>
      <c r="C30" s="95"/>
      <c r="D30" s="68" t="s">
        <v>185</v>
      </c>
      <c r="E30" s="95" t="s">
        <v>111</v>
      </c>
      <c r="F30" s="25">
        <v>43300</v>
      </c>
      <c r="G30" s="25">
        <v>43665</v>
      </c>
      <c r="H30" s="24" t="s">
        <v>32</v>
      </c>
      <c r="I30" s="688">
        <v>169200</v>
      </c>
      <c r="J30" s="3">
        <v>43331</v>
      </c>
      <c r="K30" s="619">
        <v>4</v>
      </c>
      <c r="L30" s="2">
        <v>31300</v>
      </c>
      <c r="M30" s="501">
        <f t="shared" si="0"/>
        <v>137900</v>
      </c>
      <c r="N30" s="577">
        <f t="shared" si="1"/>
        <v>7825</v>
      </c>
      <c r="O30" s="1">
        <f t="shared" si="3"/>
        <v>93900</v>
      </c>
    </row>
    <row r="31" spans="1:16" ht="30" customHeight="1" x14ac:dyDescent="0.25">
      <c r="A31" s="24">
        <v>105924</v>
      </c>
      <c r="B31" s="24"/>
      <c r="C31" s="24"/>
      <c r="D31" s="24" t="s">
        <v>333</v>
      </c>
      <c r="E31" s="68" t="s">
        <v>579</v>
      </c>
      <c r="F31" s="25">
        <v>43314</v>
      </c>
      <c r="G31" s="25">
        <v>43679</v>
      </c>
      <c r="H31" s="24" t="s">
        <v>32</v>
      </c>
      <c r="I31" s="688">
        <v>137500</v>
      </c>
      <c r="J31" s="3">
        <v>43345</v>
      </c>
      <c r="K31" s="619">
        <v>4</v>
      </c>
      <c r="L31" s="9">
        <v>12600</v>
      </c>
      <c r="M31" s="501">
        <f t="shared" si="0"/>
        <v>124900</v>
      </c>
      <c r="N31" s="577">
        <f t="shared" si="1"/>
        <v>3150</v>
      </c>
      <c r="O31" s="1">
        <f t="shared" si="3"/>
        <v>37800</v>
      </c>
    </row>
    <row r="32" spans="1:16" ht="30" customHeight="1" x14ac:dyDescent="0.25">
      <c r="A32" s="709" t="s">
        <v>383</v>
      </c>
      <c r="B32" s="710"/>
      <c r="C32" s="710"/>
      <c r="D32" s="711" t="s">
        <v>185</v>
      </c>
      <c r="E32" s="712" t="s">
        <v>111</v>
      </c>
      <c r="F32" s="710">
        <v>42389</v>
      </c>
      <c r="G32" s="710">
        <v>43850</v>
      </c>
      <c r="H32" s="713" t="s">
        <v>4</v>
      </c>
      <c r="I32" s="714">
        <v>358800</v>
      </c>
      <c r="J32" s="3">
        <v>42420</v>
      </c>
      <c r="K32" s="625" t="s">
        <v>402</v>
      </c>
      <c r="L32" s="696">
        <v>455450</v>
      </c>
      <c r="M32" s="111">
        <f t="shared" si="0"/>
        <v>-96650</v>
      </c>
      <c r="N32" s="731">
        <f t="shared" si="1"/>
        <v>13395.588235294117</v>
      </c>
      <c r="O32" s="110">
        <f t="shared" ref="O32:O34" si="4">N32*48</f>
        <v>642988.23529411759</v>
      </c>
    </row>
    <row r="33" spans="1:16" ht="30" customHeight="1" x14ac:dyDescent="0.25">
      <c r="A33" s="709" t="s">
        <v>384</v>
      </c>
      <c r="B33" s="713"/>
      <c r="C33" s="713"/>
      <c r="D33" s="711" t="s">
        <v>38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67354.070000000007</v>
      </c>
      <c r="J33" s="74">
        <v>42471</v>
      </c>
      <c r="K33" s="625" t="s">
        <v>498</v>
      </c>
      <c r="L33" s="696">
        <v>70000</v>
      </c>
      <c r="M33" s="111">
        <f t="shared" si="0"/>
        <v>-2645.929999999993</v>
      </c>
      <c r="N33" s="731">
        <f t="shared" si="1"/>
        <v>2187.5</v>
      </c>
      <c r="O33" s="110">
        <f t="shared" si="4"/>
        <v>105000</v>
      </c>
    </row>
    <row r="34" spans="1:16" ht="30" customHeight="1" x14ac:dyDescent="0.25">
      <c r="A34" s="709" t="s">
        <v>385</v>
      </c>
      <c r="B34" s="713"/>
      <c r="C34" s="713"/>
      <c r="D34" s="711" t="s">
        <v>186</v>
      </c>
      <c r="E34" s="712" t="s">
        <v>112</v>
      </c>
      <c r="F34" s="710">
        <v>42440</v>
      </c>
      <c r="G34" s="710">
        <v>43901</v>
      </c>
      <c r="H34" s="713" t="s">
        <v>4</v>
      </c>
      <c r="I34" s="714">
        <v>67114</v>
      </c>
      <c r="J34" s="3">
        <v>42471</v>
      </c>
      <c r="K34" s="625" t="s">
        <v>498</v>
      </c>
      <c r="L34" s="695">
        <v>40800</v>
      </c>
      <c r="M34" s="501">
        <f t="shared" si="0"/>
        <v>26314</v>
      </c>
      <c r="N34" s="731">
        <f t="shared" si="1"/>
        <v>1275</v>
      </c>
      <c r="O34" s="110">
        <f t="shared" si="4"/>
        <v>61200</v>
      </c>
    </row>
    <row r="35" spans="1:16" ht="30" customHeight="1" x14ac:dyDescent="0.25">
      <c r="A35" s="709"/>
      <c r="B35" s="713"/>
      <c r="C35" s="713"/>
      <c r="D35" s="711" t="s">
        <v>39</v>
      </c>
      <c r="E35" s="712" t="s">
        <v>112</v>
      </c>
      <c r="F35" s="710">
        <v>42440</v>
      </c>
      <c r="G35" s="710">
        <v>43901</v>
      </c>
      <c r="H35" s="713" t="s">
        <v>4</v>
      </c>
      <c r="I35" s="714">
        <v>67352</v>
      </c>
      <c r="J35" s="710">
        <v>42471</v>
      </c>
      <c r="K35" s="709" t="s">
        <v>498</v>
      </c>
      <c r="L35" s="715"/>
      <c r="M35" s="716"/>
      <c r="N35" s="733"/>
      <c r="O35" s="717"/>
    </row>
    <row r="36" spans="1:16" ht="30" customHeight="1" x14ac:dyDescent="0.25">
      <c r="A36" s="709" t="s">
        <v>386</v>
      </c>
      <c r="B36" s="713"/>
      <c r="C36" s="713"/>
      <c r="D36" s="711" t="s">
        <v>37</v>
      </c>
      <c r="E36" s="712" t="s">
        <v>112</v>
      </c>
      <c r="F36" s="710">
        <v>42440</v>
      </c>
      <c r="G36" s="710">
        <v>43901</v>
      </c>
      <c r="H36" s="713" t="s">
        <v>4</v>
      </c>
      <c r="I36" s="714">
        <v>115272.71</v>
      </c>
      <c r="J36" s="3">
        <v>42471</v>
      </c>
      <c r="K36" s="625" t="s">
        <v>498</v>
      </c>
      <c r="L36" s="695">
        <v>39000</v>
      </c>
      <c r="M36" s="501">
        <f>I36-L36</f>
        <v>76272.710000000006</v>
      </c>
      <c r="N36" s="731">
        <f>L36/K36</f>
        <v>1218.75</v>
      </c>
      <c r="O36" s="110">
        <f>N36*48</f>
        <v>58500</v>
      </c>
    </row>
    <row r="37" spans="1:16" ht="30" customHeight="1" x14ac:dyDescent="0.25">
      <c r="A37" s="709" t="s">
        <v>387</v>
      </c>
      <c r="B37" s="713"/>
      <c r="C37" s="713"/>
      <c r="D37" s="711" t="s">
        <v>40</v>
      </c>
      <c r="E37" s="712" t="s">
        <v>112</v>
      </c>
      <c r="F37" s="710">
        <v>42440</v>
      </c>
      <c r="G37" s="710">
        <v>43901</v>
      </c>
      <c r="H37" s="713" t="s">
        <v>4</v>
      </c>
      <c r="I37" s="714">
        <v>67140</v>
      </c>
      <c r="J37" s="3">
        <v>42471</v>
      </c>
      <c r="K37" s="625" t="s">
        <v>498</v>
      </c>
      <c r="L37" s="695">
        <v>33500</v>
      </c>
      <c r="M37" s="501">
        <f>I37-L37</f>
        <v>33640</v>
      </c>
      <c r="N37" s="731">
        <f>L37/K37</f>
        <v>1046.875</v>
      </c>
      <c r="O37" s="110">
        <f>N37*48</f>
        <v>50250</v>
      </c>
    </row>
    <row r="38" spans="1:16" ht="30" customHeight="1" x14ac:dyDescent="0.25">
      <c r="A38" s="709" t="s">
        <v>388</v>
      </c>
      <c r="B38" s="710"/>
      <c r="C38" s="710"/>
      <c r="D38" s="711" t="s">
        <v>24</v>
      </c>
      <c r="E38" s="712" t="s">
        <v>177</v>
      </c>
      <c r="F38" s="710">
        <v>42545</v>
      </c>
      <c r="G38" s="710">
        <v>44006</v>
      </c>
      <c r="H38" s="713" t="s">
        <v>4</v>
      </c>
      <c r="I38" s="714">
        <v>30000000</v>
      </c>
      <c r="J38" s="3">
        <v>42575</v>
      </c>
      <c r="K38" s="625" t="s">
        <v>86</v>
      </c>
      <c r="L38" s="698">
        <v>13325000</v>
      </c>
      <c r="M38" s="501">
        <f>I38-L38</f>
        <v>16675000</v>
      </c>
      <c r="N38" s="731">
        <f>L38/K38</f>
        <v>459482.75862068968</v>
      </c>
      <c r="O38" s="110">
        <f>N38*48</f>
        <v>22055172.413793106</v>
      </c>
      <c r="P38" s="669" t="s">
        <v>738</v>
      </c>
    </row>
    <row r="39" spans="1:16" ht="30" customHeight="1" x14ac:dyDescent="0.25">
      <c r="A39" s="709" t="s">
        <v>384</v>
      </c>
      <c r="B39" s="710"/>
      <c r="C39" s="710"/>
      <c r="D39" s="711" t="s">
        <v>30</v>
      </c>
      <c r="E39" s="712" t="s">
        <v>181</v>
      </c>
      <c r="F39" s="710">
        <v>42664</v>
      </c>
      <c r="G39" s="710">
        <v>44125</v>
      </c>
      <c r="H39" s="713" t="s">
        <v>4</v>
      </c>
      <c r="I39" s="714">
        <v>91949</v>
      </c>
      <c r="J39" s="74">
        <v>42695</v>
      </c>
      <c r="K39" s="625" t="s">
        <v>82</v>
      </c>
      <c r="L39" s="696">
        <v>60700</v>
      </c>
      <c r="M39" s="501">
        <f>I39-L39</f>
        <v>31249</v>
      </c>
      <c r="N39" s="731">
        <f>L39/K39</f>
        <v>2428</v>
      </c>
      <c r="O39" s="110">
        <f>N39*48</f>
        <v>116544</v>
      </c>
    </row>
    <row r="40" spans="1:16" ht="30" customHeight="1" x14ac:dyDescent="0.25">
      <c r="A40" s="713">
        <v>106225</v>
      </c>
      <c r="B40" s="713"/>
      <c r="C40" s="713"/>
      <c r="D40" s="713" t="s">
        <v>626</v>
      </c>
      <c r="E40" s="711" t="s">
        <v>627</v>
      </c>
      <c r="F40" s="710">
        <v>43143</v>
      </c>
      <c r="G40" s="710">
        <v>43873</v>
      </c>
      <c r="H40" s="713" t="s">
        <v>628</v>
      </c>
      <c r="I40" s="714">
        <v>6390000</v>
      </c>
      <c r="J40" s="3">
        <v>43171</v>
      </c>
      <c r="K40" s="619">
        <v>9</v>
      </c>
      <c r="L40" s="2">
        <v>1245000</v>
      </c>
      <c r="M40" s="501">
        <f t="shared" ref="M40:M46" si="5">I40-L40</f>
        <v>5145000</v>
      </c>
      <c r="N40" s="731">
        <f t="shared" ref="N40:N46" si="6">L40/K40</f>
        <v>138333.33333333334</v>
      </c>
      <c r="O40" s="110">
        <f>N40*49</f>
        <v>6778333.333333334</v>
      </c>
    </row>
    <row r="41" spans="1:16" ht="30" customHeight="1" x14ac:dyDescent="0.25">
      <c r="A41" s="713">
        <v>105924</v>
      </c>
      <c r="B41" s="713"/>
      <c r="C41" s="713"/>
      <c r="D41" s="713" t="s">
        <v>333</v>
      </c>
      <c r="E41" s="711" t="s">
        <v>579</v>
      </c>
      <c r="F41" s="710">
        <v>43143</v>
      </c>
      <c r="G41" s="710">
        <v>43873</v>
      </c>
      <c r="H41" s="713" t="s">
        <v>36</v>
      </c>
      <c r="I41" s="714">
        <v>35000</v>
      </c>
      <c r="J41" s="3">
        <v>43174</v>
      </c>
      <c r="K41" s="619">
        <v>9</v>
      </c>
      <c r="L41" s="2">
        <v>47400</v>
      </c>
      <c r="M41" s="111">
        <f t="shared" si="5"/>
        <v>-12400</v>
      </c>
      <c r="N41" s="731">
        <f t="shared" si="6"/>
        <v>5266.666666666667</v>
      </c>
      <c r="O41" s="110">
        <f>N41*24</f>
        <v>126400</v>
      </c>
    </row>
    <row r="42" spans="1:16" s="755" customFormat="1" ht="30" customHeight="1" x14ac:dyDescent="0.25">
      <c r="A42" s="760">
        <v>104554</v>
      </c>
      <c r="B42" s="760"/>
      <c r="C42" s="760"/>
      <c r="D42" s="760" t="s">
        <v>24</v>
      </c>
      <c r="E42" s="761" t="s">
        <v>731</v>
      </c>
      <c r="F42" s="762">
        <v>42738</v>
      </c>
      <c r="G42" s="762">
        <v>44199</v>
      </c>
      <c r="H42" s="760" t="s">
        <v>4</v>
      </c>
      <c r="I42" s="763">
        <v>576000</v>
      </c>
      <c r="J42" s="554">
        <v>42769</v>
      </c>
      <c r="K42" s="619">
        <v>22</v>
      </c>
      <c r="L42" s="696">
        <v>145000</v>
      </c>
      <c r="M42" s="501">
        <f t="shared" si="5"/>
        <v>431000</v>
      </c>
      <c r="N42" s="110">
        <f t="shared" si="6"/>
        <v>6590.909090909091</v>
      </c>
      <c r="O42" s="110">
        <f>N42*48</f>
        <v>316363.63636363635</v>
      </c>
      <c r="P42" s="668" t="s">
        <v>734</v>
      </c>
    </row>
    <row r="43" spans="1:16" ht="30" customHeight="1" x14ac:dyDescent="0.25">
      <c r="A43" s="676">
        <v>124338</v>
      </c>
      <c r="B43" s="677"/>
      <c r="C43" s="677"/>
      <c r="D43" s="678" t="s">
        <v>582</v>
      </c>
      <c r="E43" s="679" t="s">
        <v>583</v>
      </c>
      <c r="F43" s="680">
        <v>42989</v>
      </c>
      <c r="G43" s="680">
        <v>44450</v>
      </c>
      <c r="H43" s="676" t="s">
        <v>4</v>
      </c>
      <c r="I43" s="693">
        <v>48800</v>
      </c>
      <c r="J43" s="3">
        <v>43019</v>
      </c>
      <c r="K43" s="619">
        <v>12</v>
      </c>
      <c r="L43" s="2">
        <v>6600</v>
      </c>
      <c r="M43" s="501">
        <f t="shared" si="5"/>
        <v>42200</v>
      </c>
      <c r="N43" s="731">
        <f t="shared" si="6"/>
        <v>550</v>
      </c>
      <c r="O43" s="110">
        <f>N43*48</f>
        <v>26400</v>
      </c>
      <c r="P43" s="668" t="s">
        <v>673</v>
      </c>
    </row>
    <row r="44" spans="1:16" ht="30" customHeight="1" x14ac:dyDescent="0.25">
      <c r="A44" s="676">
        <v>124338</v>
      </c>
      <c r="B44" s="677"/>
      <c r="C44" s="677"/>
      <c r="D44" s="678" t="s">
        <v>582</v>
      </c>
      <c r="E44" s="679" t="s">
        <v>584</v>
      </c>
      <c r="F44" s="681">
        <v>42998</v>
      </c>
      <c r="G44" s="680">
        <v>44459</v>
      </c>
      <c r="H44" s="676" t="s">
        <v>4</v>
      </c>
      <c r="I44" s="693">
        <v>49300</v>
      </c>
      <c r="J44" s="3">
        <v>43028</v>
      </c>
      <c r="K44" s="619">
        <v>12</v>
      </c>
      <c r="L44" s="2">
        <v>29400</v>
      </c>
      <c r="M44" s="501">
        <f t="shared" si="5"/>
        <v>19900</v>
      </c>
      <c r="N44" s="731">
        <f t="shared" si="6"/>
        <v>2450</v>
      </c>
      <c r="O44" s="110">
        <f>N44*48</f>
        <v>117600</v>
      </c>
      <c r="P44" s="726">
        <v>103004</v>
      </c>
    </row>
    <row r="45" spans="1:16" ht="30" customHeight="1" x14ac:dyDescent="0.25">
      <c r="A45" s="676">
        <v>115483</v>
      </c>
      <c r="B45" s="677"/>
      <c r="C45" s="677"/>
      <c r="D45" s="676" t="s">
        <v>580</v>
      </c>
      <c r="E45" s="676" t="s">
        <v>601</v>
      </c>
      <c r="F45" s="680">
        <v>43096</v>
      </c>
      <c r="G45" s="680">
        <v>44557</v>
      </c>
      <c r="H45" s="676" t="s">
        <v>4</v>
      </c>
      <c r="I45" s="693">
        <v>1500000</v>
      </c>
      <c r="J45" s="3">
        <v>43127</v>
      </c>
      <c r="K45" s="619">
        <v>11</v>
      </c>
      <c r="L45" s="2">
        <v>373000</v>
      </c>
      <c r="M45" s="501">
        <f t="shared" si="5"/>
        <v>1127000</v>
      </c>
      <c r="N45" s="731">
        <f t="shared" si="6"/>
        <v>33909.090909090912</v>
      </c>
      <c r="O45" s="110">
        <f>N45*48</f>
        <v>1627636.3636363638</v>
      </c>
    </row>
    <row r="46" spans="1:16" ht="30" customHeight="1" x14ac:dyDescent="0.25">
      <c r="A46" s="676">
        <v>125973</v>
      </c>
      <c r="B46" s="676"/>
      <c r="C46" s="676"/>
      <c r="D46" s="676" t="s">
        <v>27</v>
      </c>
      <c r="E46" s="679" t="s">
        <v>437</v>
      </c>
      <c r="F46" s="680">
        <v>43096</v>
      </c>
      <c r="G46" s="680">
        <v>44557</v>
      </c>
      <c r="H46" s="676" t="s">
        <v>4</v>
      </c>
      <c r="I46" s="693">
        <v>350000</v>
      </c>
      <c r="J46" s="3">
        <v>43096</v>
      </c>
      <c r="K46" s="619">
        <v>12</v>
      </c>
      <c r="L46" s="2">
        <v>96000</v>
      </c>
      <c r="M46" s="501">
        <f t="shared" si="5"/>
        <v>254000</v>
      </c>
      <c r="N46" s="731">
        <f t="shared" si="6"/>
        <v>8000</v>
      </c>
      <c r="O46" s="110">
        <f>N46*48</f>
        <v>384000</v>
      </c>
    </row>
    <row r="47" spans="1:16" ht="30" customHeight="1" x14ac:dyDescent="0.25"/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</sheetData>
  <mergeCells count="12">
    <mergeCell ref="O7:O8"/>
    <mergeCell ref="A2:B2"/>
    <mergeCell ref="A4:B4"/>
    <mergeCell ref="A5:C5"/>
    <mergeCell ref="A7:A8"/>
    <mergeCell ref="B7:B8"/>
    <mergeCell ref="C7:C8"/>
    <mergeCell ref="D7:E8"/>
    <mergeCell ref="F7:I7"/>
    <mergeCell ref="J7:L7"/>
    <mergeCell ref="M7:M8"/>
    <mergeCell ref="N7:N8"/>
  </mergeCells>
  <pageMargins left="0.7" right="0.7" top="0.75" bottom="0.75" header="0.3" footer="0.3"/>
  <pageSetup paperSize="9" orientation="portrait" r:id="rId1"/>
  <legacy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4"/>
  <dimension ref="A1:P56"/>
  <sheetViews>
    <sheetView topLeftCell="A28" workbookViewId="0">
      <selection activeCell="A38" sqref="A38:XFD38"/>
    </sheetView>
  </sheetViews>
  <sheetFormatPr defaultColWidth="9.140625" defaultRowHeight="15" x14ac:dyDescent="0.25"/>
  <cols>
    <col min="1" max="1" width="10.28515625" style="735" customWidth="1"/>
    <col min="2" max="2" width="9.42578125" style="735" customWidth="1"/>
    <col min="3" max="3" width="10.28515625" style="735" customWidth="1"/>
    <col min="4" max="4" width="22.28515625" style="735" customWidth="1"/>
    <col min="5" max="5" width="15" style="735" customWidth="1"/>
    <col min="6" max="6" width="10.5703125" style="735" customWidth="1"/>
    <col min="7" max="7" width="10.7109375" style="735" customWidth="1"/>
    <col min="8" max="8" width="12.7109375" style="735" customWidth="1"/>
    <col min="9" max="9" width="17.5703125" style="735" customWidth="1"/>
    <col min="10" max="10" width="10.140625" style="735" customWidth="1"/>
    <col min="11" max="11" width="10.28515625" style="735" customWidth="1"/>
    <col min="12" max="12" width="11.28515625" style="735" customWidth="1"/>
    <col min="13" max="13" width="12.5703125" style="735" customWidth="1"/>
    <col min="14" max="14" width="11.85546875" style="730" customWidth="1"/>
    <col min="15" max="15" width="11.85546875" style="735" customWidth="1"/>
    <col min="16" max="16" width="36" style="735" customWidth="1"/>
    <col min="17" max="16384" width="9.140625" style="735"/>
  </cols>
  <sheetData>
    <row r="1" spans="1:16" x14ac:dyDescent="0.25">
      <c r="A1" s="735" t="s">
        <v>681</v>
      </c>
      <c r="D1" s="363"/>
    </row>
    <row r="2" spans="1:16" x14ac:dyDescent="0.25">
      <c r="A2" s="891" t="s">
        <v>199</v>
      </c>
      <c r="B2" s="891"/>
      <c r="C2" s="734"/>
      <c r="D2" s="363"/>
    </row>
    <row r="3" spans="1:16" x14ac:dyDescent="0.25">
      <c r="A3" s="706" t="s">
        <v>667</v>
      </c>
      <c r="B3" s="706"/>
      <c r="C3" s="707"/>
      <c r="D3" s="363"/>
    </row>
    <row r="4" spans="1:16" x14ac:dyDescent="0.25">
      <c r="A4" s="892" t="s">
        <v>668</v>
      </c>
      <c r="B4" s="892"/>
      <c r="C4" s="708"/>
      <c r="D4" s="363"/>
    </row>
    <row r="5" spans="1:16" x14ac:dyDescent="0.25">
      <c r="A5" s="893" t="s">
        <v>661</v>
      </c>
      <c r="B5" s="893"/>
      <c r="C5" s="893"/>
      <c r="D5" s="363"/>
    </row>
    <row r="6" spans="1:16" ht="15.75" thickBot="1" x14ac:dyDescent="0.3"/>
    <row r="7" spans="1:16" ht="15.75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95" t="s">
        <v>701</v>
      </c>
      <c r="O7" s="866" t="s">
        <v>654</v>
      </c>
    </row>
    <row r="8" spans="1:16" ht="45.75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692</v>
      </c>
      <c r="L8" s="65" t="s">
        <v>122</v>
      </c>
      <c r="M8" s="879"/>
      <c r="N8" s="896"/>
      <c r="O8" s="867"/>
    </row>
    <row r="9" spans="1:16" ht="30" customHeight="1" x14ac:dyDescent="0.25">
      <c r="A9" s="31">
        <v>116554</v>
      </c>
      <c r="B9" s="31"/>
      <c r="C9" s="31"/>
      <c r="D9" s="66" t="s">
        <v>433</v>
      </c>
      <c r="E9" s="66" t="s">
        <v>434</v>
      </c>
      <c r="F9" s="32">
        <v>43200</v>
      </c>
      <c r="G9" s="32">
        <v>43465</v>
      </c>
      <c r="H9" s="31" t="s">
        <v>639</v>
      </c>
      <c r="I9" s="691">
        <v>50000</v>
      </c>
      <c r="J9" s="3">
        <v>43230</v>
      </c>
      <c r="K9" s="619">
        <v>8</v>
      </c>
      <c r="L9" s="2">
        <v>13860</v>
      </c>
      <c r="M9" s="501">
        <f t="shared" ref="M9:M34" si="0">I9-L9</f>
        <v>36140</v>
      </c>
      <c r="N9" s="731">
        <v>2400</v>
      </c>
      <c r="O9" s="110">
        <v>28800</v>
      </c>
    </row>
    <row r="10" spans="1:16" ht="30" customHeight="1" x14ac:dyDescent="0.25">
      <c r="A10" s="31">
        <v>109792</v>
      </c>
      <c r="B10" s="31"/>
      <c r="C10" s="31"/>
      <c r="D10" s="31" t="s">
        <v>637</v>
      </c>
      <c r="E10" s="66" t="s">
        <v>638</v>
      </c>
      <c r="F10" s="32">
        <v>43202</v>
      </c>
      <c r="G10" s="32">
        <v>43465</v>
      </c>
      <c r="H10" s="31" t="s">
        <v>639</v>
      </c>
      <c r="I10" s="691">
        <v>198000</v>
      </c>
      <c r="J10" s="3">
        <v>43232</v>
      </c>
      <c r="K10" s="619">
        <v>8</v>
      </c>
      <c r="L10" s="2">
        <v>194500</v>
      </c>
      <c r="M10" s="111">
        <f t="shared" si="0"/>
        <v>3500</v>
      </c>
      <c r="N10" s="731">
        <v>49500</v>
      </c>
      <c r="O10" s="110">
        <v>594000</v>
      </c>
      <c r="P10" s="669" t="s">
        <v>694</v>
      </c>
    </row>
    <row r="11" spans="1:16" ht="30" customHeight="1" x14ac:dyDescent="0.25">
      <c r="A11" s="236" t="s">
        <v>372</v>
      </c>
      <c r="B11" s="93"/>
      <c r="C11" s="93"/>
      <c r="D11" s="68" t="s">
        <v>50</v>
      </c>
      <c r="E11" s="69" t="s">
        <v>103</v>
      </c>
      <c r="F11" s="25">
        <v>42013</v>
      </c>
      <c r="G11" s="25">
        <v>43474</v>
      </c>
      <c r="H11" s="25" t="s">
        <v>4</v>
      </c>
      <c r="I11" s="688" t="s">
        <v>547</v>
      </c>
      <c r="J11" s="3">
        <v>42044</v>
      </c>
      <c r="K11" s="625" t="s">
        <v>518</v>
      </c>
      <c r="L11" s="695">
        <v>33300</v>
      </c>
      <c r="M11" s="501" t="e">
        <f t="shared" si="0"/>
        <v>#VALUE!</v>
      </c>
      <c r="N11" s="731">
        <f>L11/K11</f>
        <v>693.75</v>
      </c>
      <c r="O11" s="110">
        <f>N11*48</f>
        <v>33300</v>
      </c>
    </row>
    <row r="12" spans="1:16" ht="30" customHeight="1" x14ac:dyDescent="0.25">
      <c r="A12" s="236" t="s">
        <v>373</v>
      </c>
      <c r="B12" s="93"/>
      <c r="C12" s="93"/>
      <c r="D12" s="68" t="s">
        <v>51</v>
      </c>
      <c r="E12" s="69" t="s">
        <v>103</v>
      </c>
      <c r="F12" s="25">
        <v>42013</v>
      </c>
      <c r="G12" s="25">
        <v>43474</v>
      </c>
      <c r="H12" s="25" t="s">
        <v>4</v>
      </c>
      <c r="I12" s="688">
        <v>30000</v>
      </c>
      <c r="J12" s="3">
        <v>42044</v>
      </c>
      <c r="K12" s="625" t="s">
        <v>518</v>
      </c>
      <c r="L12" s="695">
        <v>20000</v>
      </c>
      <c r="M12" s="501">
        <f t="shared" si="0"/>
        <v>10000</v>
      </c>
      <c r="N12" s="731">
        <f>L12/K12</f>
        <v>416.66666666666669</v>
      </c>
      <c r="O12" s="110">
        <f>N12*48</f>
        <v>20000</v>
      </c>
    </row>
    <row r="13" spans="1:16" ht="30" customHeight="1" x14ac:dyDescent="0.25">
      <c r="A13" s="237" t="s">
        <v>374</v>
      </c>
      <c r="B13" s="25"/>
      <c r="C13" s="25"/>
      <c r="D13" s="68" t="s">
        <v>129</v>
      </c>
      <c r="E13" s="69" t="s">
        <v>103</v>
      </c>
      <c r="F13" s="25">
        <v>42013</v>
      </c>
      <c r="G13" s="25">
        <v>43474</v>
      </c>
      <c r="H13" s="25" t="s">
        <v>4</v>
      </c>
      <c r="I13" s="689" t="s">
        <v>547</v>
      </c>
      <c r="J13" s="3">
        <v>42044</v>
      </c>
      <c r="K13" s="625" t="s">
        <v>518</v>
      </c>
      <c r="L13" s="695">
        <v>19900</v>
      </c>
      <c r="M13" s="501" t="e">
        <f t="shared" si="0"/>
        <v>#VALUE!</v>
      </c>
      <c r="N13" s="731">
        <f>L13/K13</f>
        <v>414.58333333333331</v>
      </c>
      <c r="O13" s="110">
        <f>N13*48</f>
        <v>19900</v>
      </c>
    </row>
    <row r="14" spans="1:16" ht="30" customHeight="1" x14ac:dyDescent="0.25">
      <c r="A14" s="237" t="s">
        <v>375</v>
      </c>
      <c r="B14" s="25"/>
      <c r="C14" s="25"/>
      <c r="D14" s="68" t="s">
        <v>196</v>
      </c>
      <c r="E14" s="69" t="s">
        <v>104</v>
      </c>
      <c r="F14" s="25">
        <v>42058</v>
      </c>
      <c r="G14" s="25">
        <v>43519</v>
      </c>
      <c r="H14" s="25" t="s">
        <v>4</v>
      </c>
      <c r="I14" s="688">
        <v>10708492</v>
      </c>
      <c r="J14" s="25">
        <v>42086</v>
      </c>
      <c r="K14" s="626" t="s">
        <v>494</v>
      </c>
      <c r="L14" s="697"/>
      <c r="M14" s="622"/>
      <c r="N14" s="732"/>
      <c r="O14" s="361"/>
    </row>
    <row r="15" spans="1:16" ht="30" customHeight="1" x14ac:dyDescent="0.25">
      <c r="A15" s="237" t="s">
        <v>376</v>
      </c>
      <c r="B15" s="25"/>
      <c r="C15" s="25"/>
      <c r="D15" s="68" t="s">
        <v>7</v>
      </c>
      <c r="E15" s="69" t="s">
        <v>182</v>
      </c>
      <c r="F15" s="25">
        <v>42137</v>
      </c>
      <c r="G15" s="25">
        <v>43598</v>
      </c>
      <c r="H15" s="25" t="s">
        <v>4</v>
      </c>
      <c r="I15" s="688">
        <v>419996</v>
      </c>
      <c r="J15" s="3">
        <v>42168</v>
      </c>
      <c r="K15" s="625" t="s">
        <v>70</v>
      </c>
      <c r="L15" s="695">
        <v>429000</v>
      </c>
      <c r="M15" s="111">
        <f t="shared" si="0"/>
        <v>-9004</v>
      </c>
      <c r="N15" s="731">
        <f t="shared" ref="N15:N34" si="1">L15/K15</f>
        <v>9976.7441860465115</v>
      </c>
      <c r="O15" s="110">
        <f t="shared" ref="O15:O20" si="2">N15*48</f>
        <v>478883.72093023255</v>
      </c>
    </row>
    <row r="16" spans="1:16" ht="30" customHeight="1" x14ac:dyDescent="0.25">
      <c r="A16" s="237" t="s">
        <v>377</v>
      </c>
      <c r="B16" s="24"/>
      <c r="C16" s="24"/>
      <c r="D16" s="68" t="s">
        <v>48</v>
      </c>
      <c r="E16" s="69" t="s">
        <v>105</v>
      </c>
      <c r="F16" s="25">
        <v>42150</v>
      </c>
      <c r="G16" s="25">
        <v>43611</v>
      </c>
      <c r="H16" s="24" t="s">
        <v>4</v>
      </c>
      <c r="I16" s="688">
        <v>19800</v>
      </c>
      <c r="J16" s="3">
        <v>42181</v>
      </c>
      <c r="K16" s="625" t="s">
        <v>70</v>
      </c>
      <c r="L16" s="695">
        <v>20000</v>
      </c>
      <c r="M16" s="111">
        <f t="shared" si="0"/>
        <v>-200</v>
      </c>
      <c r="N16" s="731">
        <f t="shared" si="1"/>
        <v>465.11627906976742</v>
      </c>
      <c r="O16" s="110">
        <f t="shared" si="2"/>
        <v>22325.581395348836</v>
      </c>
    </row>
    <row r="17" spans="1:16" ht="30" customHeight="1" x14ac:dyDescent="0.25">
      <c r="A17" s="237" t="s">
        <v>378</v>
      </c>
      <c r="B17" s="25"/>
      <c r="C17" s="25"/>
      <c r="D17" s="68" t="s">
        <v>10</v>
      </c>
      <c r="E17" s="69" t="s">
        <v>107</v>
      </c>
      <c r="F17" s="25">
        <v>42259</v>
      </c>
      <c r="G17" s="25">
        <v>43720</v>
      </c>
      <c r="H17" s="24" t="s">
        <v>4</v>
      </c>
      <c r="I17" s="688">
        <v>282000</v>
      </c>
      <c r="J17" s="3">
        <v>42289</v>
      </c>
      <c r="K17" s="625" t="s">
        <v>85</v>
      </c>
      <c r="L17" s="695">
        <v>222000</v>
      </c>
      <c r="M17" s="501">
        <f t="shared" si="0"/>
        <v>60000</v>
      </c>
      <c r="N17" s="731">
        <f t="shared" si="1"/>
        <v>5692.3076923076924</v>
      </c>
      <c r="O17" s="110">
        <f t="shared" si="2"/>
        <v>273230.76923076925</v>
      </c>
    </row>
    <row r="18" spans="1:16" ht="30" customHeight="1" x14ac:dyDescent="0.25">
      <c r="A18" s="236" t="s">
        <v>379</v>
      </c>
      <c r="B18" s="93"/>
      <c r="C18" s="93"/>
      <c r="D18" s="68" t="s">
        <v>6</v>
      </c>
      <c r="E18" s="69" t="s">
        <v>106</v>
      </c>
      <c r="F18" s="25">
        <v>42259</v>
      </c>
      <c r="G18" s="25">
        <v>43720</v>
      </c>
      <c r="H18" s="24" t="s">
        <v>4</v>
      </c>
      <c r="I18" s="688">
        <v>53600</v>
      </c>
      <c r="J18" s="3">
        <v>42289</v>
      </c>
      <c r="K18" s="625" t="s">
        <v>85</v>
      </c>
      <c r="L18" s="695">
        <v>55500</v>
      </c>
      <c r="M18" s="111">
        <f t="shared" si="0"/>
        <v>-1900</v>
      </c>
      <c r="N18" s="731">
        <f t="shared" si="1"/>
        <v>1423.0769230769231</v>
      </c>
      <c r="O18" s="110">
        <f t="shared" si="2"/>
        <v>68307.692307692312</v>
      </c>
    </row>
    <row r="19" spans="1:16" ht="30" customHeight="1" x14ac:dyDescent="0.25">
      <c r="A19" s="236" t="s">
        <v>380</v>
      </c>
      <c r="B19" s="93"/>
      <c r="C19" s="93"/>
      <c r="D19" s="68" t="s">
        <v>47</v>
      </c>
      <c r="E19" s="69" t="s">
        <v>108</v>
      </c>
      <c r="F19" s="25">
        <v>42259</v>
      </c>
      <c r="G19" s="25">
        <v>43720</v>
      </c>
      <c r="H19" s="24" t="s">
        <v>4</v>
      </c>
      <c r="I19" s="688">
        <v>1599996</v>
      </c>
      <c r="J19" s="3">
        <v>42289</v>
      </c>
      <c r="K19" s="625" t="s">
        <v>401</v>
      </c>
      <c r="L19" s="695">
        <v>1588600</v>
      </c>
      <c r="M19" s="501">
        <f t="shared" si="0"/>
        <v>11396</v>
      </c>
      <c r="N19" s="731">
        <f t="shared" si="1"/>
        <v>41805.26315789474</v>
      </c>
      <c r="O19" s="110">
        <f t="shared" si="2"/>
        <v>2006652.6315789474</v>
      </c>
    </row>
    <row r="20" spans="1:16" ht="30" customHeight="1" x14ac:dyDescent="0.25">
      <c r="A20" s="237" t="s">
        <v>381</v>
      </c>
      <c r="B20" s="25"/>
      <c r="C20" s="25"/>
      <c r="D20" s="68" t="s">
        <v>184</v>
      </c>
      <c r="E20" s="69" t="s">
        <v>109</v>
      </c>
      <c r="F20" s="25">
        <v>42259</v>
      </c>
      <c r="G20" s="25">
        <v>43720</v>
      </c>
      <c r="H20" s="24" t="s">
        <v>4</v>
      </c>
      <c r="I20" s="688">
        <v>868400</v>
      </c>
      <c r="J20" s="74">
        <v>42289</v>
      </c>
      <c r="K20" s="625" t="s">
        <v>85</v>
      </c>
      <c r="L20" s="695">
        <v>696000</v>
      </c>
      <c r="M20" s="501">
        <f t="shared" si="0"/>
        <v>172400</v>
      </c>
      <c r="N20" s="731">
        <f t="shared" si="1"/>
        <v>17846.153846153848</v>
      </c>
      <c r="O20" s="110">
        <f t="shared" si="2"/>
        <v>856615.38461538474</v>
      </c>
    </row>
    <row r="21" spans="1:16" ht="30" customHeight="1" x14ac:dyDescent="0.25">
      <c r="A21" s="24">
        <v>108132</v>
      </c>
      <c r="B21" s="95"/>
      <c r="C21" s="95"/>
      <c r="D21" s="24" t="s">
        <v>425</v>
      </c>
      <c r="E21" s="95" t="s">
        <v>97</v>
      </c>
      <c r="F21" s="25">
        <v>42817</v>
      </c>
      <c r="G21" s="25">
        <v>43547</v>
      </c>
      <c r="H21" s="24" t="s">
        <v>36</v>
      </c>
      <c r="I21" s="690">
        <v>19900</v>
      </c>
      <c r="J21" s="3">
        <v>42848</v>
      </c>
      <c r="K21" s="619">
        <v>21</v>
      </c>
      <c r="L21" s="696">
        <v>19600</v>
      </c>
      <c r="M21" s="501">
        <f t="shared" si="0"/>
        <v>300</v>
      </c>
      <c r="N21" s="731">
        <f t="shared" si="1"/>
        <v>933.33333333333337</v>
      </c>
      <c r="O21" s="110">
        <f>N21*24</f>
        <v>22400</v>
      </c>
    </row>
    <row r="22" spans="1:16" ht="30" customHeight="1" x14ac:dyDescent="0.25">
      <c r="A22" s="24" t="s">
        <v>365</v>
      </c>
      <c r="B22" s="24"/>
      <c r="C22" s="24"/>
      <c r="D22" s="24" t="s">
        <v>630</v>
      </c>
      <c r="E22" s="24" t="s">
        <v>632</v>
      </c>
      <c r="F22" s="25">
        <v>43179</v>
      </c>
      <c r="G22" s="25">
        <v>43544</v>
      </c>
      <c r="H22" s="24" t="s">
        <v>32</v>
      </c>
      <c r="I22" s="688">
        <v>69400</v>
      </c>
      <c r="J22" s="3">
        <v>43210</v>
      </c>
      <c r="K22" s="619">
        <v>9</v>
      </c>
      <c r="L22" s="2">
        <v>138000</v>
      </c>
      <c r="M22" s="111">
        <f t="shared" si="0"/>
        <v>-68600</v>
      </c>
      <c r="N22" s="731">
        <f t="shared" si="1"/>
        <v>15333.333333333334</v>
      </c>
      <c r="O22" s="110">
        <f>N22*12</f>
        <v>184000</v>
      </c>
      <c r="P22" s="669" t="s">
        <v>683</v>
      </c>
    </row>
    <row r="23" spans="1:16" ht="30" customHeight="1" x14ac:dyDescent="0.25">
      <c r="A23" s="24">
        <v>112799</v>
      </c>
      <c r="B23" s="24"/>
      <c r="C23" s="24"/>
      <c r="D23" s="24" t="s">
        <v>631</v>
      </c>
      <c r="E23" s="68" t="s">
        <v>633</v>
      </c>
      <c r="F23" s="25">
        <v>43186</v>
      </c>
      <c r="G23" s="25">
        <v>43551</v>
      </c>
      <c r="H23" s="24" t="s">
        <v>32</v>
      </c>
      <c r="I23" s="688">
        <v>72300</v>
      </c>
      <c r="J23" s="3">
        <v>43217</v>
      </c>
      <c r="K23" s="619">
        <v>9</v>
      </c>
      <c r="L23" s="2">
        <v>82300</v>
      </c>
      <c r="M23" s="111">
        <f t="shared" si="0"/>
        <v>-10000</v>
      </c>
      <c r="N23" s="731">
        <f t="shared" si="1"/>
        <v>9144.4444444444453</v>
      </c>
      <c r="O23" s="110">
        <f>N23*12</f>
        <v>109733.33333333334</v>
      </c>
    </row>
    <row r="24" spans="1:16" ht="30" customHeight="1" x14ac:dyDescent="0.25">
      <c r="A24" s="24">
        <v>124764</v>
      </c>
      <c r="B24" s="24"/>
      <c r="C24" s="24"/>
      <c r="D24" s="24" t="s">
        <v>634</v>
      </c>
      <c r="E24" s="68" t="s">
        <v>635</v>
      </c>
      <c r="F24" s="25">
        <v>43188</v>
      </c>
      <c r="G24" s="25">
        <v>43552</v>
      </c>
      <c r="H24" s="24" t="s">
        <v>32</v>
      </c>
      <c r="I24" s="688">
        <v>50000</v>
      </c>
      <c r="J24" s="3">
        <v>43219</v>
      </c>
      <c r="K24" s="619">
        <v>9</v>
      </c>
      <c r="L24" s="2">
        <v>26000</v>
      </c>
      <c r="M24" s="501">
        <f t="shared" si="0"/>
        <v>24000</v>
      </c>
      <c r="N24" s="731">
        <f t="shared" si="1"/>
        <v>2888.8888888888887</v>
      </c>
      <c r="O24" s="642">
        <f>N24*12</f>
        <v>34666.666666666664</v>
      </c>
    </row>
    <row r="25" spans="1:16" ht="30" customHeight="1" x14ac:dyDescent="0.25">
      <c r="A25" s="24">
        <v>124338</v>
      </c>
      <c r="B25" s="24"/>
      <c r="C25" s="24"/>
      <c r="D25" s="24" t="s">
        <v>582</v>
      </c>
      <c r="E25" s="68" t="s">
        <v>636</v>
      </c>
      <c r="F25" s="25">
        <v>43188</v>
      </c>
      <c r="G25" s="25">
        <v>43552</v>
      </c>
      <c r="H25" s="24" t="s">
        <v>32</v>
      </c>
      <c r="I25" s="688">
        <v>59700</v>
      </c>
      <c r="J25" s="3">
        <v>43219</v>
      </c>
      <c r="K25" s="619">
        <v>9</v>
      </c>
      <c r="L25" s="2">
        <v>31400</v>
      </c>
      <c r="M25" s="501">
        <f t="shared" si="0"/>
        <v>28300</v>
      </c>
      <c r="N25" s="731">
        <f t="shared" si="1"/>
        <v>3488.8888888888887</v>
      </c>
      <c r="O25" s="110">
        <f>N25*12</f>
        <v>41866.666666666664</v>
      </c>
      <c r="P25" s="726">
        <v>118001</v>
      </c>
    </row>
    <row r="26" spans="1:16" ht="30" customHeight="1" x14ac:dyDescent="0.25">
      <c r="A26" s="24">
        <v>100406</v>
      </c>
      <c r="B26" s="24"/>
      <c r="C26" s="24"/>
      <c r="D26" s="24" t="s">
        <v>577</v>
      </c>
      <c r="E26" s="24" t="s">
        <v>640</v>
      </c>
      <c r="F26" s="25">
        <v>43215</v>
      </c>
      <c r="G26" s="25">
        <v>43580</v>
      </c>
      <c r="H26" s="24" t="s">
        <v>32</v>
      </c>
      <c r="I26" s="688">
        <v>148000</v>
      </c>
      <c r="J26" s="3">
        <v>43245</v>
      </c>
      <c r="K26" s="619">
        <v>8</v>
      </c>
      <c r="L26" s="2">
        <v>92600</v>
      </c>
      <c r="M26" s="501">
        <f t="shared" si="0"/>
        <v>55400</v>
      </c>
      <c r="N26" s="731">
        <f t="shared" si="1"/>
        <v>11575</v>
      </c>
      <c r="O26" s="110">
        <f t="shared" ref="O26:O31" si="3">N26*12</f>
        <v>138900</v>
      </c>
    </row>
    <row r="27" spans="1:16" ht="30" customHeight="1" x14ac:dyDescent="0.25">
      <c r="A27" s="24">
        <v>129272</v>
      </c>
      <c r="B27" s="95"/>
      <c r="C27" s="95"/>
      <c r="D27" s="68" t="s">
        <v>641</v>
      </c>
      <c r="E27" s="68" t="s">
        <v>182</v>
      </c>
      <c r="F27" s="25">
        <v>43225</v>
      </c>
      <c r="G27" s="25">
        <v>43590</v>
      </c>
      <c r="H27" s="24" t="s">
        <v>32</v>
      </c>
      <c r="I27" s="688">
        <v>24000</v>
      </c>
      <c r="J27" s="3">
        <v>43256</v>
      </c>
      <c r="K27" s="619">
        <v>8</v>
      </c>
      <c r="L27" s="2">
        <v>16000</v>
      </c>
      <c r="M27" s="501">
        <f t="shared" si="0"/>
        <v>8000</v>
      </c>
      <c r="N27" s="731">
        <f t="shared" si="1"/>
        <v>2000</v>
      </c>
      <c r="O27" s="110">
        <f t="shared" si="3"/>
        <v>24000</v>
      </c>
    </row>
    <row r="28" spans="1:16" ht="30" customHeight="1" x14ac:dyDescent="0.25">
      <c r="A28" s="24">
        <v>126114</v>
      </c>
      <c r="B28" s="95"/>
      <c r="C28" s="95"/>
      <c r="D28" s="24" t="s">
        <v>630</v>
      </c>
      <c r="E28" s="24" t="s">
        <v>646</v>
      </c>
      <c r="F28" s="25">
        <v>43238</v>
      </c>
      <c r="G28" s="25">
        <v>43603</v>
      </c>
      <c r="H28" s="24" t="s">
        <v>32</v>
      </c>
      <c r="I28" s="688">
        <v>129000</v>
      </c>
      <c r="J28" s="3">
        <v>43269</v>
      </c>
      <c r="K28" s="619">
        <v>7</v>
      </c>
      <c r="L28" s="2">
        <v>53500</v>
      </c>
      <c r="M28" s="501">
        <f t="shared" si="0"/>
        <v>75500</v>
      </c>
      <c r="N28" s="731">
        <f t="shared" si="1"/>
        <v>7642.8571428571431</v>
      </c>
      <c r="O28" s="110">
        <f t="shared" si="3"/>
        <v>91714.28571428571</v>
      </c>
      <c r="P28" s="669" t="s">
        <v>683</v>
      </c>
    </row>
    <row r="29" spans="1:16" ht="30" customHeight="1" x14ac:dyDescent="0.25">
      <c r="A29" s="24">
        <v>109726</v>
      </c>
      <c r="B29" s="95"/>
      <c r="C29" s="95"/>
      <c r="D29" s="24" t="s">
        <v>40</v>
      </c>
      <c r="E29" s="68" t="s">
        <v>182</v>
      </c>
      <c r="F29" s="25">
        <v>43235</v>
      </c>
      <c r="G29" s="25">
        <v>43600</v>
      </c>
      <c r="H29" s="24" t="s">
        <v>32</v>
      </c>
      <c r="I29" s="688">
        <v>45000</v>
      </c>
      <c r="J29" s="3">
        <v>43266</v>
      </c>
      <c r="K29" s="619">
        <v>7</v>
      </c>
      <c r="L29" s="2">
        <v>26600</v>
      </c>
      <c r="M29" s="501">
        <f t="shared" si="0"/>
        <v>18400</v>
      </c>
      <c r="N29" s="731">
        <f t="shared" si="1"/>
        <v>3800</v>
      </c>
      <c r="O29" s="110">
        <f t="shared" si="3"/>
        <v>45600</v>
      </c>
    </row>
    <row r="30" spans="1:16" ht="30" customHeight="1" x14ac:dyDescent="0.25">
      <c r="A30" s="24">
        <v>129358</v>
      </c>
      <c r="B30" s="95"/>
      <c r="C30" s="95"/>
      <c r="D30" s="68" t="s">
        <v>185</v>
      </c>
      <c r="E30" s="95" t="s">
        <v>111</v>
      </c>
      <c r="F30" s="25">
        <v>43300</v>
      </c>
      <c r="G30" s="25">
        <v>43665</v>
      </c>
      <c r="H30" s="24" t="s">
        <v>32</v>
      </c>
      <c r="I30" s="688">
        <v>169200</v>
      </c>
      <c r="J30" s="3">
        <v>43331</v>
      </c>
      <c r="K30" s="619">
        <v>5</v>
      </c>
      <c r="L30" s="2">
        <v>35000</v>
      </c>
      <c r="M30" s="501">
        <f t="shared" si="0"/>
        <v>134200</v>
      </c>
      <c r="N30" s="577">
        <f t="shared" si="1"/>
        <v>7000</v>
      </c>
      <c r="O30" s="1">
        <f t="shared" si="3"/>
        <v>84000</v>
      </c>
    </row>
    <row r="31" spans="1:16" ht="30" customHeight="1" x14ac:dyDescent="0.25">
      <c r="A31" s="24">
        <v>105924</v>
      </c>
      <c r="B31" s="24"/>
      <c r="C31" s="24"/>
      <c r="D31" s="24" t="s">
        <v>333</v>
      </c>
      <c r="E31" s="68" t="s">
        <v>579</v>
      </c>
      <c r="F31" s="25">
        <v>43314</v>
      </c>
      <c r="G31" s="25">
        <v>43679</v>
      </c>
      <c r="H31" s="24" t="s">
        <v>32</v>
      </c>
      <c r="I31" s="688">
        <v>137500</v>
      </c>
      <c r="J31" s="3">
        <v>43345</v>
      </c>
      <c r="K31" s="619">
        <v>5</v>
      </c>
      <c r="L31" s="9">
        <v>19700</v>
      </c>
      <c r="M31" s="501">
        <f t="shared" si="0"/>
        <v>117800</v>
      </c>
      <c r="N31" s="577">
        <f t="shared" si="1"/>
        <v>3940</v>
      </c>
      <c r="O31" s="1">
        <f t="shared" si="3"/>
        <v>47280</v>
      </c>
    </row>
    <row r="32" spans="1:16" ht="30" customHeight="1" x14ac:dyDescent="0.25">
      <c r="A32" s="709" t="s">
        <v>383</v>
      </c>
      <c r="B32" s="710"/>
      <c r="C32" s="710"/>
      <c r="D32" s="711" t="s">
        <v>185</v>
      </c>
      <c r="E32" s="712" t="s">
        <v>111</v>
      </c>
      <c r="F32" s="710">
        <v>42389</v>
      </c>
      <c r="G32" s="710">
        <v>43850</v>
      </c>
      <c r="H32" s="713" t="s">
        <v>4</v>
      </c>
      <c r="I32" s="714">
        <v>358800</v>
      </c>
      <c r="J32" s="3">
        <v>42420</v>
      </c>
      <c r="K32" s="625" t="s">
        <v>496</v>
      </c>
      <c r="L32" s="696">
        <v>459000</v>
      </c>
      <c r="M32" s="111">
        <f t="shared" si="0"/>
        <v>-100200</v>
      </c>
      <c r="N32" s="731">
        <f t="shared" si="1"/>
        <v>13114.285714285714</v>
      </c>
      <c r="O32" s="110">
        <f t="shared" ref="O32:O34" si="4">N32*48</f>
        <v>629485.71428571432</v>
      </c>
    </row>
    <row r="33" spans="1:16" ht="30" customHeight="1" x14ac:dyDescent="0.25">
      <c r="A33" s="709" t="s">
        <v>384</v>
      </c>
      <c r="B33" s="713"/>
      <c r="C33" s="713"/>
      <c r="D33" s="711" t="s">
        <v>38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67354.070000000007</v>
      </c>
      <c r="J33" s="74">
        <v>42471</v>
      </c>
      <c r="K33" s="625" t="s">
        <v>68</v>
      </c>
      <c r="L33" s="696">
        <v>70000</v>
      </c>
      <c r="M33" s="111">
        <f t="shared" si="0"/>
        <v>-2645.929999999993</v>
      </c>
      <c r="N33" s="731">
        <f t="shared" si="1"/>
        <v>2121.212121212121</v>
      </c>
      <c r="O33" s="110">
        <f t="shared" si="4"/>
        <v>101818.18181818181</v>
      </c>
    </row>
    <row r="34" spans="1:16" ht="30" customHeight="1" x14ac:dyDescent="0.25">
      <c r="A34" s="709" t="s">
        <v>385</v>
      </c>
      <c r="B34" s="713"/>
      <c r="C34" s="713"/>
      <c r="D34" s="711" t="s">
        <v>186</v>
      </c>
      <c r="E34" s="712" t="s">
        <v>112</v>
      </c>
      <c r="F34" s="710">
        <v>42440</v>
      </c>
      <c r="G34" s="710">
        <v>43901</v>
      </c>
      <c r="H34" s="713" t="s">
        <v>4</v>
      </c>
      <c r="I34" s="714">
        <v>67114</v>
      </c>
      <c r="J34" s="3">
        <v>42471</v>
      </c>
      <c r="K34" s="625" t="s">
        <v>68</v>
      </c>
      <c r="L34" s="695">
        <v>40700</v>
      </c>
      <c r="M34" s="501">
        <f t="shared" si="0"/>
        <v>26414</v>
      </c>
      <c r="N34" s="731">
        <f t="shared" si="1"/>
        <v>1233.3333333333333</v>
      </c>
      <c r="O34" s="110">
        <f t="shared" si="4"/>
        <v>59200</v>
      </c>
    </row>
    <row r="35" spans="1:16" ht="30" customHeight="1" x14ac:dyDescent="0.25">
      <c r="A35" s="709"/>
      <c r="B35" s="713"/>
      <c r="C35" s="713"/>
      <c r="D35" s="711" t="s">
        <v>39</v>
      </c>
      <c r="E35" s="712" t="s">
        <v>112</v>
      </c>
      <c r="F35" s="710">
        <v>42440</v>
      </c>
      <c r="G35" s="710">
        <v>43901</v>
      </c>
      <c r="H35" s="713" t="s">
        <v>4</v>
      </c>
      <c r="I35" s="714">
        <v>67352</v>
      </c>
      <c r="J35" s="710">
        <v>42471</v>
      </c>
      <c r="K35" s="709" t="s">
        <v>68</v>
      </c>
      <c r="L35" s="715"/>
      <c r="M35" s="716"/>
      <c r="N35" s="733"/>
      <c r="O35" s="717"/>
    </row>
    <row r="36" spans="1:16" ht="30" customHeight="1" x14ac:dyDescent="0.25">
      <c r="A36" s="709" t="s">
        <v>386</v>
      </c>
      <c r="B36" s="713"/>
      <c r="C36" s="713"/>
      <c r="D36" s="711" t="s">
        <v>37</v>
      </c>
      <c r="E36" s="712" t="s">
        <v>112</v>
      </c>
      <c r="F36" s="710">
        <v>42440</v>
      </c>
      <c r="G36" s="710">
        <v>43901</v>
      </c>
      <c r="H36" s="713" t="s">
        <v>4</v>
      </c>
      <c r="I36" s="714">
        <v>115272.71</v>
      </c>
      <c r="J36" s="3">
        <v>42471</v>
      </c>
      <c r="K36" s="625" t="s">
        <v>68</v>
      </c>
      <c r="L36" s="695">
        <v>39000</v>
      </c>
      <c r="M36" s="501">
        <f>I36-L36</f>
        <v>76272.710000000006</v>
      </c>
      <c r="N36" s="731">
        <f>L36/K36</f>
        <v>1181.8181818181818</v>
      </c>
      <c r="O36" s="110">
        <f>N36*48</f>
        <v>56727.272727272721</v>
      </c>
    </row>
    <row r="37" spans="1:16" ht="30" customHeight="1" x14ac:dyDescent="0.25">
      <c r="A37" s="709" t="s">
        <v>387</v>
      </c>
      <c r="B37" s="713"/>
      <c r="C37" s="713"/>
      <c r="D37" s="711" t="s">
        <v>40</v>
      </c>
      <c r="E37" s="712" t="s">
        <v>112</v>
      </c>
      <c r="F37" s="710">
        <v>42440</v>
      </c>
      <c r="G37" s="710">
        <v>43901</v>
      </c>
      <c r="H37" s="713" t="s">
        <v>4</v>
      </c>
      <c r="I37" s="714">
        <v>67140</v>
      </c>
      <c r="J37" s="3">
        <v>42471</v>
      </c>
      <c r="K37" s="625" t="s">
        <v>68</v>
      </c>
      <c r="L37" s="695">
        <v>39300</v>
      </c>
      <c r="M37" s="501">
        <f>I37-L37</f>
        <v>27840</v>
      </c>
      <c r="N37" s="731">
        <f>L37/K37</f>
        <v>1190.909090909091</v>
      </c>
      <c r="O37" s="110">
        <f>N37*48</f>
        <v>57163.636363636368</v>
      </c>
    </row>
    <row r="38" spans="1:16" ht="30" customHeight="1" x14ac:dyDescent="0.25">
      <c r="A38" s="709" t="s">
        <v>388</v>
      </c>
      <c r="B38" s="710"/>
      <c r="C38" s="710"/>
      <c r="D38" s="711" t="s">
        <v>24</v>
      </c>
      <c r="E38" s="712" t="s">
        <v>177</v>
      </c>
      <c r="F38" s="710">
        <v>42545</v>
      </c>
      <c r="G38" s="710">
        <v>44006</v>
      </c>
      <c r="H38" s="713" t="s">
        <v>4</v>
      </c>
      <c r="I38" s="714">
        <v>30000000</v>
      </c>
      <c r="J38" s="3">
        <v>42575</v>
      </c>
      <c r="K38" s="625" t="s">
        <v>67</v>
      </c>
      <c r="L38" s="698">
        <v>13560000</v>
      </c>
      <c r="M38" s="501">
        <f>I38-L38</f>
        <v>16440000</v>
      </c>
      <c r="N38" s="731">
        <f>L38/K38</f>
        <v>452000</v>
      </c>
      <c r="O38" s="110">
        <f>N38*48</f>
        <v>21696000</v>
      </c>
      <c r="P38" s="669" t="s">
        <v>738</v>
      </c>
    </row>
    <row r="39" spans="1:16" ht="30" customHeight="1" x14ac:dyDescent="0.25">
      <c r="A39" s="709" t="s">
        <v>384</v>
      </c>
      <c r="B39" s="710"/>
      <c r="C39" s="710"/>
      <c r="D39" s="711" t="s">
        <v>30</v>
      </c>
      <c r="E39" s="712" t="s">
        <v>181</v>
      </c>
      <c r="F39" s="710">
        <v>42664</v>
      </c>
      <c r="G39" s="710">
        <v>44125</v>
      </c>
      <c r="H39" s="713" t="s">
        <v>4</v>
      </c>
      <c r="I39" s="714">
        <v>91949</v>
      </c>
      <c r="J39" s="74">
        <v>42695</v>
      </c>
      <c r="K39" s="625" t="s">
        <v>405</v>
      </c>
      <c r="L39" s="696">
        <v>60670</v>
      </c>
      <c r="M39" s="501">
        <f>I39-L39</f>
        <v>31279</v>
      </c>
      <c r="N39" s="731">
        <f>L39/K39</f>
        <v>2333.4615384615386</v>
      </c>
      <c r="O39" s="110">
        <f>N39*48</f>
        <v>112006.15384615384</v>
      </c>
    </row>
    <row r="40" spans="1:16" ht="30" customHeight="1" x14ac:dyDescent="0.25">
      <c r="A40" s="713">
        <v>106225</v>
      </c>
      <c r="B40" s="713"/>
      <c r="C40" s="713"/>
      <c r="D40" s="713" t="s">
        <v>626</v>
      </c>
      <c r="E40" s="711" t="s">
        <v>627</v>
      </c>
      <c r="F40" s="710">
        <v>43143</v>
      </c>
      <c r="G40" s="710">
        <v>43873</v>
      </c>
      <c r="H40" s="713" t="s">
        <v>628</v>
      </c>
      <c r="I40" s="714">
        <v>6390000</v>
      </c>
      <c r="J40" s="3">
        <v>43171</v>
      </c>
      <c r="K40" s="619">
        <v>10</v>
      </c>
      <c r="L40" s="2">
        <v>1269000</v>
      </c>
      <c r="M40" s="501">
        <f t="shared" ref="M40:M46" si="5">I40-L40</f>
        <v>5121000</v>
      </c>
      <c r="N40" s="731">
        <f t="shared" ref="N40:N46" si="6">L40/K40</f>
        <v>126900</v>
      </c>
      <c r="O40" s="110">
        <f>N40*49</f>
        <v>6218100</v>
      </c>
    </row>
    <row r="41" spans="1:16" ht="30" customHeight="1" x14ac:dyDescent="0.25">
      <c r="A41" s="713">
        <v>105924</v>
      </c>
      <c r="B41" s="713"/>
      <c r="C41" s="713"/>
      <c r="D41" s="713" t="s">
        <v>333</v>
      </c>
      <c r="E41" s="711" t="s">
        <v>579</v>
      </c>
      <c r="F41" s="710">
        <v>43143</v>
      </c>
      <c r="G41" s="710">
        <v>43873</v>
      </c>
      <c r="H41" s="713" t="s">
        <v>36</v>
      </c>
      <c r="I41" s="714">
        <v>35000</v>
      </c>
      <c r="J41" s="3">
        <v>43174</v>
      </c>
      <c r="K41" s="619">
        <v>10</v>
      </c>
      <c r="L41" s="2">
        <v>54500</v>
      </c>
      <c r="M41" s="111">
        <f t="shared" si="5"/>
        <v>-19500</v>
      </c>
      <c r="N41" s="731">
        <f t="shared" si="6"/>
        <v>5450</v>
      </c>
      <c r="O41" s="110">
        <f>N41*24</f>
        <v>130800</v>
      </c>
    </row>
    <row r="42" spans="1:16" s="755" customFormat="1" ht="30" customHeight="1" x14ac:dyDescent="0.25">
      <c r="A42" s="760">
        <v>104554</v>
      </c>
      <c r="B42" s="760"/>
      <c r="C42" s="760"/>
      <c r="D42" s="760" t="s">
        <v>24</v>
      </c>
      <c r="E42" s="761" t="s">
        <v>731</v>
      </c>
      <c r="F42" s="762">
        <v>42738</v>
      </c>
      <c r="G42" s="762">
        <v>44199</v>
      </c>
      <c r="H42" s="760" t="s">
        <v>4</v>
      </c>
      <c r="I42" s="763">
        <v>576000</v>
      </c>
      <c r="J42" s="554">
        <v>42769</v>
      </c>
      <c r="K42" s="619">
        <v>23</v>
      </c>
      <c r="L42" s="696">
        <v>147000</v>
      </c>
      <c r="M42" s="501">
        <f t="shared" si="5"/>
        <v>429000</v>
      </c>
      <c r="N42" s="110">
        <f t="shared" si="6"/>
        <v>6391.304347826087</v>
      </c>
      <c r="O42" s="110">
        <f>N42*48</f>
        <v>306782.60869565216</v>
      </c>
      <c r="P42" s="668" t="s">
        <v>732</v>
      </c>
    </row>
    <row r="43" spans="1:16" ht="30" customHeight="1" x14ac:dyDescent="0.25">
      <c r="A43" s="676">
        <v>124338</v>
      </c>
      <c r="B43" s="677"/>
      <c r="C43" s="677"/>
      <c r="D43" s="678" t="s">
        <v>582</v>
      </c>
      <c r="E43" s="679" t="s">
        <v>583</v>
      </c>
      <c r="F43" s="680">
        <v>42989</v>
      </c>
      <c r="G43" s="680">
        <v>44450</v>
      </c>
      <c r="H43" s="676" t="s">
        <v>4</v>
      </c>
      <c r="I43" s="693">
        <v>48800</v>
      </c>
      <c r="J43" s="3">
        <v>43019</v>
      </c>
      <c r="K43" s="619">
        <v>13</v>
      </c>
      <c r="L43" s="2">
        <v>38200</v>
      </c>
      <c r="M43" s="501">
        <f t="shared" si="5"/>
        <v>10600</v>
      </c>
      <c r="N43" s="731">
        <f t="shared" si="6"/>
        <v>2938.4615384615386</v>
      </c>
      <c r="O43" s="110">
        <f>N43*48</f>
        <v>141046.15384615384</v>
      </c>
      <c r="P43" s="668" t="s">
        <v>673</v>
      </c>
    </row>
    <row r="44" spans="1:16" ht="30" customHeight="1" x14ac:dyDescent="0.25">
      <c r="A44" s="676">
        <v>124338</v>
      </c>
      <c r="B44" s="677"/>
      <c r="C44" s="677"/>
      <c r="D44" s="678" t="s">
        <v>582</v>
      </c>
      <c r="E44" s="679" t="s">
        <v>584</v>
      </c>
      <c r="F44" s="681">
        <v>42998</v>
      </c>
      <c r="G44" s="680">
        <v>44459</v>
      </c>
      <c r="H44" s="676" t="s">
        <v>4</v>
      </c>
      <c r="I44" s="693">
        <v>49300</v>
      </c>
      <c r="J44" s="3">
        <v>43028</v>
      </c>
      <c r="K44" s="619">
        <v>13</v>
      </c>
      <c r="L44" s="2">
        <v>29000</v>
      </c>
      <c r="M44" s="501">
        <f t="shared" si="5"/>
        <v>20300</v>
      </c>
      <c r="N44" s="731">
        <f t="shared" si="6"/>
        <v>2230.7692307692309</v>
      </c>
      <c r="O44" s="110">
        <f>N44*48</f>
        <v>107076.92307692309</v>
      </c>
      <c r="P44" s="726">
        <v>103004</v>
      </c>
    </row>
    <row r="45" spans="1:16" ht="30" customHeight="1" x14ac:dyDescent="0.25">
      <c r="A45" s="676">
        <v>115483</v>
      </c>
      <c r="B45" s="677"/>
      <c r="C45" s="677"/>
      <c r="D45" s="676" t="s">
        <v>580</v>
      </c>
      <c r="E45" s="676" t="s">
        <v>601</v>
      </c>
      <c r="F45" s="680">
        <v>43096</v>
      </c>
      <c r="G45" s="680">
        <v>44557</v>
      </c>
      <c r="H45" s="676" t="s">
        <v>4</v>
      </c>
      <c r="I45" s="693">
        <v>1500000</v>
      </c>
      <c r="J45" s="3">
        <v>43127</v>
      </c>
      <c r="K45" s="619">
        <v>12</v>
      </c>
      <c r="L45" s="2">
        <v>391700</v>
      </c>
      <c r="M45" s="501">
        <f t="shared" si="5"/>
        <v>1108300</v>
      </c>
      <c r="N45" s="731">
        <f t="shared" si="6"/>
        <v>32641.666666666668</v>
      </c>
      <c r="O45" s="110">
        <f>N45*48</f>
        <v>1566800</v>
      </c>
    </row>
    <row r="46" spans="1:16" ht="30" customHeight="1" x14ac:dyDescent="0.25">
      <c r="A46" s="676">
        <v>125973</v>
      </c>
      <c r="B46" s="676"/>
      <c r="C46" s="676"/>
      <c r="D46" s="676" t="s">
        <v>27</v>
      </c>
      <c r="E46" s="679" t="s">
        <v>437</v>
      </c>
      <c r="F46" s="680">
        <v>43096</v>
      </c>
      <c r="G46" s="680">
        <v>44557</v>
      </c>
      <c r="H46" s="676" t="s">
        <v>4</v>
      </c>
      <c r="I46" s="693">
        <v>350000</v>
      </c>
      <c r="J46" s="3">
        <v>43096</v>
      </c>
      <c r="K46" s="619">
        <v>13</v>
      </c>
      <c r="L46" s="2">
        <v>108300</v>
      </c>
      <c r="M46" s="501">
        <f t="shared" si="5"/>
        <v>241700</v>
      </c>
      <c r="N46" s="731">
        <f t="shared" si="6"/>
        <v>8330.7692307692305</v>
      </c>
      <c r="O46" s="110">
        <f>N46*48</f>
        <v>399876.92307692306</v>
      </c>
    </row>
    <row r="47" spans="1:16" ht="30" customHeight="1" x14ac:dyDescent="0.25"/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</sheetData>
  <mergeCells count="12">
    <mergeCell ref="O7:O8"/>
    <mergeCell ref="A2:B2"/>
    <mergeCell ref="A4:B4"/>
    <mergeCell ref="A5:C5"/>
    <mergeCell ref="A7:A8"/>
    <mergeCell ref="B7:B8"/>
    <mergeCell ref="C7:C8"/>
    <mergeCell ref="D7:E8"/>
    <mergeCell ref="F7:I7"/>
    <mergeCell ref="J7:L7"/>
    <mergeCell ref="M7:M8"/>
    <mergeCell ref="N7:N8"/>
  </mergeCells>
  <pageMargins left="0.7" right="0.7" top="0.75" bottom="0.75" header="0.3" footer="0.3"/>
  <pageSetup paperSize="9" orientation="portrait" r:id="rId1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5"/>
  <dimension ref="A1:P56"/>
  <sheetViews>
    <sheetView topLeftCell="A31" workbookViewId="0">
      <selection activeCell="A38" sqref="A38:XFD38"/>
    </sheetView>
  </sheetViews>
  <sheetFormatPr defaultColWidth="9.140625" defaultRowHeight="15" x14ac:dyDescent="0.25"/>
  <cols>
    <col min="1" max="1" width="10.28515625" style="735" customWidth="1"/>
    <col min="2" max="2" width="9.42578125" style="735" customWidth="1"/>
    <col min="3" max="3" width="10.28515625" style="735" customWidth="1"/>
    <col min="4" max="4" width="22.28515625" style="735" customWidth="1"/>
    <col min="5" max="5" width="15" style="735" customWidth="1"/>
    <col min="6" max="6" width="10.5703125" style="735" customWidth="1"/>
    <col min="7" max="7" width="10.7109375" style="735" customWidth="1"/>
    <col min="8" max="8" width="12.7109375" style="735" customWidth="1"/>
    <col min="9" max="9" width="17.5703125" style="735" customWidth="1"/>
    <col min="10" max="10" width="10.140625" style="735" customWidth="1"/>
    <col min="11" max="11" width="10.28515625" style="735" customWidth="1"/>
    <col min="12" max="12" width="11.28515625" style="735" customWidth="1"/>
    <col min="13" max="13" width="12.5703125" style="735" customWidth="1"/>
    <col min="14" max="14" width="11.85546875" style="730" customWidth="1"/>
    <col min="15" max="15" width="11.85546875" style="735" customWidth="1"/>
    <col min="16" max="16" width="36" style="735" customWidth="1"/>
    <col min="17" max="16384" width="9.140625" style="735"/>
  </cols>
  <sheetData>
    <row r="1" spans="1:16" x14ac:dyDescent="0.25">
      <c r="A1" s="735" t="s">
        <v>681</v>
      </c>
      <c r="D1" s="363"/>
    </row>
    <row r="2" spans="1:16" x14ac:dyDescent="0.25">
      <c r="A2" s="891" t="s">
        <v>199</v>
      </c>
      <c r="B2" s="891"/>
      <c r="C2" s="734"/>
      <c r="D2" s="363"/>
    </row>
    <row r="3" spans="1:16" x14ac:dyDescent="0.25">
      <c r="A3" s="706" t="s">
        <v>667</v>
      </c>
      <c r="B3" s="706"/>
      <c r="C3" s="707"/>
      <c r="D3" s="363"/>
    </row>
    <row r="4" spans="1:16" x14ac:dyDescent="0.25">
      <c r="A4" s="892" t="s">
        <v>668</v>
      </c>
      <c r="B4" s="892"/>
      <c r="C4" s="708"/>
      <c r="D4" s="363"/>
    </row>
    <row r="5" spans="1:16" x14ac:dyDescent="0.25">
      <c r="A5" s="893" t="s">
        <v>661</v>
      </c>
      <c r="B5" s="893"/>
      <c r="C5" s="893"/>
      <c r="D5" s="363"/>
    </row>
    <row r="6" spans="1:16" ht="15.75" thickBot="1" x14ac:dyDescent="0.3"/>
    <row r="7" spans="1:16" ht="15.75" thickBot="1" x14ac:dyDescent="0.3">
      <c r="A7" s="868" t="s">
        <v>355</v>
      </c>
      <c r="B7" s="868" t="s">
        <v>131</v>
      </c>
      <c r="C7" s="868" t="s">
        <v>201</v>
      </c>
      <c r="D7" s="870" t="s">
        <v>0</v>
      </c>
      <c r="E7" s="871"/>
      <c r="F7" s="874" t="s">
        <v>1</v>
      </c>
      <c r="G7" s="875"/>
      <c r="H7" s="875"/>
      <c r="I7" s="876"/>
      <c r="J7" s="870" t="s">
        <v>2</v>
      </c>
      <c r="K7" s="877"/>
      <c r="L7" s="877"/>
      <c r="M7" s="878" t="s">
        <v>19</v>
      </c>
      <c r="N7" s="895" t="s">
        <v>699</v>
      </c>
      <c r="O7" s="866" t="s">
        <v>654</v>
      </c>
    </row>
    <row r="8" spans="1:16" ht="45.75" thickBot="1" x14ac:dyDescent="0.3">
      <c r="A8" s="879"/>
      <c r="B8" s="869"/>
      <c r="C8" s="869"/>
      <c r="D8" s="872"/>
      <c r="E8" s="873"/>
      <c r="F8" s="65" t="s">
        <v>116</v>
      </c>
      <c r="G8" s="65" t="s">
        <v>117</v>
      </c>
      <c r="H8" s="65" t="s">
        <v>118</v>
      </c>
      <c r="I8" s="684" t="s">
        <v>119</v>
      </c>
      <c r="J8" s="65" t="s">
        <v>120</v>
      </c>
      <c r="K8" s="608" t="s">
        <v>693</v>
      </c>
      <c r="L8" s="65" t="s">
        <v>122</v>
      </c>
      <c r="M8" s="879"/>
      <c r="N8" s="896"/>
      <c r="O8" s="867"/>
    </row>
    <row r="9" spans="1:16" ht="30" customHeight="1" x14ac:dyDescent="0.25">
      <c r="A9" s="31">
        <v>116554</v>
      </c>
      <c r="B9" s="31"/>
      <c r="C9" s="31"/>
      <c r="D9" s="66" t="s">
        <v>433</v>
      </c>
      <c r="E9" s="66" t="s">
        <v>434</v>
      </c>
      <c r="F9" s="32">
        <v>43200</v>
      </c>
      <c r="G9" s="32">
        <v>43465</v>
      </c>
      <c r="H9" s="31" t="s">
        <v>639</v>
      </c>
      <c r="I9" s="691">
        <v>50000</v>
      </c>
      <c r="J9" s="3">
        <v>43230</v>
      </c>
      <c r="K9" s="619">
        <v>8</v>
      </c>
      <c r="L9" s="2">
        <v>13860</v>
      </c>
      <c r="M9" s="501">
        <f t="shared" ref="M9:M34" si="0">I9-L9</f>
        <v>36140</v>
      </c>
      <c r="N9" s="731">
        <v>2400</v>
      </c>
      <c r="O9" s="110">
        <v>28800</v>
      </c>
    </row>
    <row r="10" spans="1:16" ht="30" customHeight="1" x14ac:dyDescent="0.25">
      <c r="A10" s="31">
        <v>109792</v>
      </c>
      <c r="B10" s="31"/>
      <c r="C10" s="31"/>
      <c r="D10" s="31" t="s">
        <v>637</v>
      </c>
      <c r="E10" s="66" t="s">
        <v>638</v>
      </c>
      <c r="F10" s="32">
        <v>43202</v>
      </c>
      <c r="G10" s="32">
        <v>43465</v>
      </c>
      <c r="H10" s="31" t="s">
        <v>639</v>
      </c>
      <c r="I10" s="691">
        <v>198000</v>
      </c>
      <c r="J10" s="3">
        <v>43232</v>
      </c>
      <c r="K10" s="619">
        <v>8</v>
      </c>
      <c r="L10" s="2">
        <v>195000</v>
      </c>
      <c r="M10" s="111">
        <f t="shared" si="0"/>
        <v>3000</v>
      </c>
      <c r="N10" s="731">
        <v>49500</v>
      </c>
      <c r="O10" s="110">
        <v>594000</v>
      </c>
      <c r="P10" s="669" t="s">
        <v>694</v>
      </c>
    </row>
    <row r="11" spans="1:16" ht="30" customHeight="1" x14ac:dyDescent="0.25">
      <c r="A11" s="236" t="s">
        <v>372</v>
      </c>
      <c r="B11" s="93"/>
      <c r="C11" s="93"/>
      <c r="D11" s="68" t="s">
        <v>50</v>
      </c>
      <c r="E11" s="69" t="s">
        <v>103</v>
      </c>
      <c r="F11" s="25">
        <v>42013</v>
      </c>
      <c r="G11" s="25">
        <v>43474</v>
      </c>
      <c r="H11" s="25" t="s">
        <v>4</v>
      </c>
      <c r="I11" s="688" t="s">
        <v>547</v>
      </c>
      <c r="J11" s="3">
        <v>42044</v>
      </c>
      <c r="K11" s="625" t="s">
        <v>518</v>
      </c>
      <c r="L11" s="695">
        <v>35800</v>
      </c>
      <c r="M11" s="501" t="e">
        <f t="shared" si="0"/>
        <v>#VALUE!</v>
      </c>
      <c r="N11" s="731">
        <f>L11/K11</f>
        <v>745.83333333333337</v>
      </c>
      <c r="O11" s="110">
        <f>N11*48</f>
        <v>35800</v>
      </c>
    </row>
    <row r="12" spans="1:16" ht="30" customHeight="1" x14ac:dyDescent="0.25">
      <c r="A12" s="236" t="s">
        <v>373</v>
      </c>
      <c r="B12" s="93"/>
      <c r="C12" s="93"/>
      <c r="D12" s="68" t="s">
        <v>51</v>
      </c>
      <c r="E12" s="69" t="s">
        <v>103</v>
      </c>
      <c r="F12" s="25">
        <v>42013</v>
      </c>
      <c r="G12" s="25">
        <v>43474</v>
      </c>
      <c r="H12" s="25" t="s">
        <v>4</v>
      </c>
      <c r="I12" s="688">
        <v>30000</v>
      </c>
      <c r="J12" s="3">
        <v>42044</v>
      </c>
      <c r="K12" s="625" t="s">
        <v>518</v>
      </c>
      <c r="L12" s="695">
        <v>20000</v>
      </c>
      <c r="M12" s="501">
        <f t="shared" si="0"/>
        <v>10000</v>
      </c>
      <c r="N12" s="731">
        <f>L12/K12</f>
        <v>416.66666666666669</v>
      </c>
      <c r="O12" s="110">
        <f>N12*48</f>
        <v>20000</v>
      </c>
    </row>
    <row r="13" spans="1:16" ht="30" customHeight="1" x14ac:dyDescent="0.25">
      <c r="A13" s="237" t="s">
        <v>374</v>
      </c>
      <c r="B13" s="25"/>
      <c r="C13" s="25"/>
      <c r="D13" s="68" t="s">
        <v>129</v>
      </c>
      <c r="E13" s="69" t="s">
        <v>103</v>
      </c>
      <c r="F13" s="25">
        <v>42013</v>
      </c>
      <c r="G13" s="25">
        <v>43474</v>
      </c>
      <c r="H13" s="25" t="s">
        <v>4</v>
      </c>
      <c r="I13" s="689" t="s">
        <v>547</v>
      </c>
      <c r="J13" s="3">
        <v>42044</v>
      </c>
      <c r="K13" s="625" t="s">
        <v>518</v>
      </c>
      <c r="L13" s="695">
        <v>20000</v>
      </c>
      <c r="M13" s="501" t="e">
        <f t="shared" si="0"/>
        <v>#VALUE!</v>
      </c>
      <c r="N13" s="731">
        <f>L13/K13</f>
        <v>416.66666666666669</v>
      </c>
      <c r="O13" s="110">
        <f>N13*48</f>
        <v>20000</v>
      </c>
    </row>
    <row r="14" spans="1:16" ht="30" customHeight="1" x14ac:dyDescent="0.25">
      <c r="A14" s="237" t="s">
        <v>375</v>
      </c>
      <c r="B14" s="25"/>
      <c r="C14" s="25"/>
      <c r="D14" s="68" t="s">
        <v>196</v>
      </c>
      <c r="E14" s="69" t="s">
        <v>104</v>
      </c>
      <c r="F14" s="25">
        <v>42058</v>
      </c>
      <c r="G14" s="25">
        <v>43519</v>
      </c>
      <c r="H14" s="25" t="s">
        <v>4</v>
      </c>
      <c r="I14" s="688">
        <v>10708492</v>
      </c>
      <c r="J14" s="25">
        <v>42086</v>
      </c>
      <c r="K14" s="626" t="s">
        <v>494</v>
      </c>
      <c r="L14" s="697"/>
      <c r="M14" s="622"/>
      <c r="N14" s="732"/>
      <c r="O14" s="361"/>
    </row>
    <row r="15" spans="1:16" ht="30" customHeight="1" x14ac:dyDescent="0.25">
      <c r="A15" s="237" t="s">
        <v>376</v>
      </c>
      <c r="B15" s="25"/>
      <c r="C15" s="25"/>
      <c r="D15" s="68" t="s">
        <v>7</v>
      </c>
      <c r="E15" s="69" t="s">
        <v>182</v>
      </c>
      <c r="F15" s="25">
        <v>42137</v>
      </c>
      <c r="G15" s="25">
        <v>43598</v>
      </c>
      <c r="H15" s="25" t="s">
        <v>4</v>
      </c>
      <c r="I15" s="688">
        <v>419996</v>
      </c>
      <c r="J15" s="3">
        <v>42168</v>
      </c>
      <c r="K15" s="625" t="s">
        <v>70</v>
      </c>
      <c r="L15" s="695">
        <v>429000</v>
      </c>
      <c r="M15" s="111">
        <f t="shared" si="0"/>
        <v>-9004</v>
      </c>
      <c r="N15" s="731">
        <f t="shared" ref="N15:N34" si="1">L15/K15</f>
        <v>9976.7441860465115</v>
      </c>
      <c r="O15" s="110">
        <f t="shared" ref="O15:O20" si="2">N15*48</f>
        <v>478883.72093023255</v>
      </c>
    </row>
    <row r="16" spans="1:16" ht="30" customHeight="1" x14ac:dyDescent="0.25">
      <c r="A16" s="237" t="s">
        <v>377</v>
      </c>
      <c r="B16" s="24"/>
      <c r="C16" s="24"/>
      <c r="D16" s="68" t="s">
        <v>48</v>
      </c>
      <c r="E16" s="69" t="s">
        <v>105</v>
      </c>
      <c r="F16" s="25">
        <v>42150</v>
      </c>
      <c r="G16" s="25">
        <v>43611</v>
      </c>
      <c r="H16" s="24" t="s">
        <v>4</v>
      </c>
      <c r="I16" s="688">
        <v>19800</v>
      </c>
      <c r="J16" s="3">
        <v>42181</v>
      </c>
      <c r="K16" s="625" t="s">
        <v>70</v>
      </c>
      <c r="L16" s="695">
        <v>20000</v>
      </c>
      <c r="M16" s="111">
        <f t="shared" si="0"/>
        <v>-200</v>
      </c>
      <c r="N16" s="731">
        <f t="shared" si="1"/>
        <v>465.11627906976742</v>
      </c>
      <c r="O16" s="110">
        <f t="shared" si="2"/>
        <v>22325.581395348836</v>
      </c>
    </row>
    <row r="17" spans="1:16" ht="30" customHeight="1" x14ac:dyDescent="0.25">
      <c r="A17" s="237" t="s">
        <v>378</v>
      </c>
      <c r="B17" s="25"/>
      <c r="C17" s="25"/>
      <c r="D17" s="68" t="s">
        <v>10</v>
      </c>
      <c r="E17" s="69" t="s">
        <v>107</v>
      </c>
      <c r="F17" s="25">
        <v>42259</v>
      </c>
      <c r="G17" s="25">
        <v>43720</v>
      </c>
      <c r="H17" s="24" t="s">
        <v>4</v>
      </c>
      <c r="I17" s="688">
        <v>282000</v>
      </c>
      <c r="J17" s="3">
        <v>42289</v>
      </c>
      <c r="K17" s="625" t="s">
        <v>85</v>
      </c>
      <c r="L17" s="695">
        <v>222000</v>
      </c>
      <c r="M17" s="501">
        <f t="shared" si="0"/>
        <v>60000</v>
      </c>
      <c r="N17" s="731">
        <f t="shared" si="1"/>
        <v>5692.3076923076924</v>
      </c>
      <c r="O17" s="110">
        <f t="shared" si="2"/>
        <v>273230.76923076925</v>
      </c>
    </row>
    <row r="18" spans="1:16" ht="30" customHeight="1" x14ac:dyDescent="0.25">
      <c r="A18" s="236" t="s">
        <v>379</v>
      </c>
      <c r="B18" s="93"/>
      <c r="C18" s="93"/>
      <c r="D18" s="68" t="s">
        <v>6</v>
      </c>
      <c r="E18" s="69" t="s">
        <v>106</v>
      </c>
      <c r="F18" s="25">
        <v>42259</v>
      </c>
      <c r="G18" s="25">
        <v>43720</v>
      </c>
      <c r="H18" s="24" t="s">
        <v>4</v>
      </c>
      <c r="I18" s="688">
        <v>53600</v>
      </c>
      <c r="J18" s="3">
        <v>42289</v>
      </c>
      <c r="K18" s="625" t="s">
        <v>85</v>
      </c>
      <c r="L18" s="695">
        <v>55500</v>
      </c>
      <c r="M18" s="111">
        <f t="shared" si="0"/>
        <v>-1900</v>
      </c>
      <c r="N18" s="731">
        <f t="shared" si="1"/>
        <v>1423.0769230769231</v>
      </c>
      <c r="O18" s="110">
        <f t="shared" si="2"/>
        <v>68307.692307692312</v>
      </c>
    </row>
    <row r="19" spans="1:16" ht="30" customHeight="1" x14ac:dyDescent="0.25">
      <c r="A19" s="236" t="s">
        <v>380</v>
      </c>
      <c r="B19" s="93"/>
      <c r="C19" s="93"/>
      <c r="D19" s="68" t="s">
        <v>47</v>
      </c>
      <c r="E19" s="69" t="s">
        <v>108</v>
      </c>
      <c r="F19" s="25">
        <v>42259</v>
      </c>
      <c r="G19" s="25">
        <v>43720</v>
      </c>
      <c r="H19" s="24" t="s">
        <v>4</v>
      </c>
      <c r="I19" s="688">
        <v>1599996</v>
      </c>
      <c r="J19" s="3">
        <v>42289</v>
      </c>
      <c r="K19" s="625" t="s">
        <v>401</v>
      </c>
      <c r="L19" s="695">
        <v>1566000</v>
      </c>
      <c r="M19" s="501">
        <f t="shared" si="0"/>
        <v>33996</v>
      </c>
      <c r="N19" s="731">
        <f t="shared" si="1"/>
        <v>41210.526315789473</v>
      </c>
      <c r="O19" s="110">
        <f t="shared" si="2"/>
        <v>1978105.2631578948</v>
      </c>
    </row>
    <row r="20" spans="1:16" ht="30" customHeight="1" x14ac:dyDescent="0.25">
      <c r="A20" s="237" t="s">
        <v>381</v>
      </c>
      <c r="B20" s="25"/>
      <c r="C20" s="25"/>
      <c r="D20" s="68" t="s">
        <v>184</v>
      </c>
      <c r="E20" s="69" t="s">
        <v>109</v>
      </c>
      <c r="F20" s="25">
        <v>42259</v>
      </c>
      <c r="G20" s="25">
        <v>43720</v>
      </c>
      <c r="H20" s="24" t="s">
        <v>4</v>
      </c>
      <c r="I20" s="688">
        <v>868400</v>
      </c>
      <c r="J20" s="74">
        <v>42289</v>
      </c>
      <c r="K20" s="625" t="s">
        <v>85</v>
      </c>
      <c r="L20" s="695">
        <v>696000</v>
      </c>
      <c r="M20" s="501">
        <f t="shared" si="0"/>
        <v>172400</v>
      </c>
      <c r="N20" s="731">
        <f t="shared" si="1"/>
        <v>17846.153846153848</v>
      </c>
      <c r="O20" s="110">
        <f t="shared" si="2"/>
        <v>856615.38461538474</v>
      </c>
    </row>
    <row r="21" spans="1:16" ht="30" customHeight="1" x14ac:dyDescent="0.25">
      <c r="A21" s="24">
        <v>108132</v>
      </c>
      <c r="B21" s="95"/>
      <c r="C21" s="95"/>
      <c r="D21" s="24" t="s">
        <v>425</v>
      </c>
      <c r="E21" s="95" t="s">
        <v>97</v>
      </c>
      <c r="F21" s="25">
        <v>42817</v>
      </c>
      <c r="G21" s="25">
        <v>43547</v>
      </c>
      <c r="H21" s="24" t="s">
        <v>36</v>
      </c>
      <c r="I21" s="690">
        <v>19900</v>
      </c>
      <c r="J21" s="3">
        <v>42848</v>
      </c>
      <c r="K21" s="619">
        <v>21</v>
      </c>
      <c r="L21" s="696">
        <v>19600</v>
      </c>
      <c r="M21" s="501">
        <f t="shared" si="0"/>
        <v>300</v>
      </c>
      <c r="N21" s="731">
        <f t="shared" si="1"/>
        <v>933.33333333333337</v>
      </c>
      <c r="O21" s="110">
        <f>N21*24</f>
        <v>22400</v>
      </c>
    </row>
    <row r="22" spans="1:16" ht="30" customHeight="1" x14ac:dyDescent="0.25">
      <c r="A22" s="24" t="s">
        <v>365</v>
      </c>
      <c r="B22" s="24"/>
      <c r="C22" s="24"/>
      <c r="D22" s="24" t="s">
        <v>630</v>
      </c>
      <c r="E22" s="24" t="s">
        <v>632</v>
      </c>
      <c r="F22" s="25">
        <v>43179</v>
      </c>
      <c r="G22" s="25">
        <v>43544</v>
      </c>
      <c r="H22" s="24" t="s">
        <v>32</v>
      </c>
      <c r="I22" s="688">
        <v>69400</v>
      </c>
      <c r="J22" s="3">
        <v>43210</v>
      </c>
      <c r="K22" s="619">
        <v>9</v>
      </c>
      <c r="L22" s="2">
        <v>144000</v>
      </c>
      <c r="M22" s="111">
        <f t="shared" si="0"/>
        <v>-74600</v>
      </c>
      <c r="N22" s="731">
        <f t="shared" si="1"/>
        <v>16000</v>
      </c>
      <c r="O22" s="110">
        <f>N22*12</f>
        <v>192000</v>
      </c>
      <c r="P22" s="669" t="s">
        <v>683</v>
      </c>
    </row>
    <row r="23" spans="1:16" ht="30" customHeight="1" x14ac:dyDescent="0.25">
      <c r="A23" s="24">
        <v>112799</v>
      </c>
      <c r="B23" s="24"/>
      <c r="C23" s="24"/>
      <c r="D23" s="24" t="s">
        <v>631</v>
      </c>
      <c r="E23" s="68" t="s">
        <v>633</v>
      </c>
      <c r="F23" s="25">
        <v>43186</v>
      </c>
      <c r="G23" s="25">
        <v>43551</v>
      </c>
      <c r="H23" s="24" t="s">
        <v>32</v>
      </c>
      <c r="I23" s="688">
        <v>72300</v>
      </c>
      <c r="J23" s="3">
        <v>43217</v>
      </c>
      <c r="K23" s="619">
        <v>9</v>
      </c>
      <c r="L23" s="2">
        <v>83300</v>
      </c>
      <c r="M23" s="111">
        <f t="shared" si="0"/>
        <v>-11000</v>
      </c>
      <c r="N23" s="731">
        <f t="shared" si="1"/>
        <v>9255.5555555555547</v>
      </c>
      <c r="O23" s="110">
        <f>N23*12</f>
        <v>111066.66666666666</v>
      </c>
    </row>
    <row r="24" spans="1:16" ht="30" customHeight="1" x14ac:dyDescent="0.25">
      <c r="A24" s="24">
        <v>124764</v>
      </c>
      <c r="B24" s="24"/>
      <c r="C24" s="24"/>
      <c r="D24" s="24" t="s">
        <v>634</v>
      </c>
      <c r="E24" s="68" t="s">
        <v>635</v>
      </c>
      <c r="F24" s="25">
        <v>43188</v>
      </c>
      <c r="G24" s="25">
        <v>43552</v>
      </c>
      <c r="H24" s="24" t="s">
        <v>32</v>
      </c>
      <c r="I24" s="688">
        <v>50000</v>
      </c>
      <c r="J24" s="3">
        <v>43219</v>
      </c>
      <c r="K24" s="619">
        <v>9</v>
      </c>
      <c r="L24" s="2">
        <v>26000</v>
      </c>
      <c r="M24" s="501">
        <f t="shared" si="0"/>
        <v>24000</v>
      </c>
      <c r="N24" s="731">
        <f t="shared" si="1"/>
        <v>2888.8888888888887</v>
      </c>
      <c r="O24" s="642">
        <f>N24*12</f>
        <v>34666.666666666664</v>
      </c>
    </row>
    <row r="25" spans="1:16" ht="30" customHeight="1" x14ac:dyDescent="0.25">
      <c r="A25" s="24">
        <v>124338</v>
      </c>
      <c r="B25" s="24"/>
      <c r="C25" s="24"/>
      <c r="D25" s="24" t="s">
        <v>582</v>
      </c>
      <c r="E25" s="68" t="s">
        <v>636</v>
      </c>
      <c r="F25" s="25">
        <v>43188</v>
      </c>
      <c r="G25" s="25">
        <v>43552</v>
      </c>
      <c r="H25" s="24" t="s">
        <v>32</v>
      </c>
      <c r="I25" s="688">
        <v>59700</v>
      </c>
      <c r="J25" s="3">
        <v>43219</v>
      </c>
      <c r="K25" s="619">
        <v>9</v>
      </c>
      <c r="L25" s="2">
        <v>31400</v>
      </c>
      <c r="M25" s="501">
        <f t="shared" si="0"/>
        <v>28300</v>
      </c>
      <c r="N25" s="731">
        <f t="shared" si="1"/>
        <v>3488.8888888888887</v>
      </c>
      <c r="O25" s="110">
        <f>N25*12</f>
        <v>41866.666666666664</v>
      </c>
      <c r="P25" s="726">
        <v>118001</v>
      </c>
    </row>
    <row r="26" spans="1:16" ht="30" customHeight="1" x14ac:dyDescent="0.25">
      <c r="A26" s="24">
        <v>100406</v>
      </c>
      <c r="B26" s="24"/>
      <c r="C26" s="24"/>
      <c r="D26" s="24" t="s">
        <v>577</v>
      </c>
      <c r="E26" s="24" t="s">
        <v>640</v>
      </c>
      <c r="F26" s="25">
        <v>43215</v>
      </c>
      <c r="G26" s="25">
        <v>43580</v>
      </c>
      <c r="H26" s="24" t="s">
        <v>32</v>
      </c>
      <c r="I26" s="688">
        <v>148000</v>
      </c>
      <c r="J26" s="3">
        <v>43245</v>
      </c>
      <c r="K26" s="619">
        <v>8</v>
      </c>
      <c r="L26" s="2">
        <v>92600</v>
      </c>
      <c r="M26" s="501">
        <f t="shared" si="0"/>
        <v>55400</v>
      </c>
      <c r="N26" s="731">
        <f t="shared" si="1"/>
        <v>11575</v>
      </c>
      <c r="O26" s="110">
        <f t="shared" ref="O26:O31" si="3">N26*12</f>
        <v>138900</v>
      </c>
    </row>
    <row r="27" spans="1:16" ht="30" customHeight="1" x14ac:dyDescent="0.25">
      <c r="A27" s="24">
        <v>129272</v>
      </c>
      <c r="B27" s="95"/>
      <c r="C27" s="95"/>
      <c r="D27" s="68" t="s">
        <v>641</v>
      </c>
      <c r="E27" s="68" t="s">
        <v>182</v>
      </c>
      <c r="F27" s="25">
        <v>43225</v>
      </c>
      <c r="G27" s="25">
        <v>43590</v>
      </c>
      <c r="H27" s="24" t="s">
        <v>32</v>
      </c>
      <c r="I27" s="688">
        <v>24000</v>
      </c>
      <c r="J27" s="3">
        <v>43256</v>
      </c>
      <c r="K27" s="619">
        <v>8</v>
      </c>
      <c r="L27" s="2">
        <v>16400</v>
      </c>
      <c r="M27" s="501">
        <f t="shared" si="0"/>
        <v>7600</v>
      </c>
      <c r="N27" s="731">
        <f t="shared" si="1"/>
        <v>2050</v>
      </c>
      <c r="O27" s="110">
        <f t="shared" si="3"/>
        <v>24600</v>
      </c>
    </row>
    <row r="28" spans="1:16" ht="30" customHeight="1" x14ac:dyDescent="0.25">
      <c r="A28" s="24">
        <v>126114</v>
      </c>
      <c r="B28" s="95"/>
      <c r="C28" s="95"/>
      <c r="D28" s="24" t="s">
        <v>630</v>
      </c>
      <c r="E28" s="24" t="s">
        <v>646</v>
      </c>
      <c r="F28" s="25">
        <v>43238</v>
      </c>
      <c r="G28" s="25">
        <v>43603</v>
      </c>
      <c r="H28" s="24" t="s">
        <v>32</v>
      </c>
      <c r="I28" s="688">
        <v>129000</v>
      </c>
      <c r="J28" s="3">
        <v>43269</v>
      </c>
      <c r="K28" s="619">
        <v>7</v>
      </c>
      <c r="L28" s="2">
        <v>59000</v>
      </c>
      <c r="M28" s="501">
        <f t="shared" si="0"/>
        <v>70000</v>
      </c>
      <c r="N28" s="731">
        <f t="shared" si="1"/>
        <v>8428.5714285714294</v>
      </c>
      <c r="O28" s="110">
        <f t="shared" si="3"/>
        <v>101142.85714285716</v>
      </c>
      <c r="P28" s="669" t="s">
        <v>683</v>
      </c>
    </row>
    <row r="29" spans="1:16" ht="30" customHeight="1" x14ac:dyDescent="0.25">
      <c r="A29" s="24">
        <v>109726</v>
      </c>
      <c r="B29" s="95"/>
      <c r="C29" s="95"/>
      <c r="D29" s="24" t="s">
        <v>40</v>
      </c>
      <c r="E29" s="68" t="s">
        <v>182</v>
      </c>
      <c r="F29" s="25">
        <v>43235</v>
      </c>
      <c r="G29" s="25">
        <v>43600</v>
      </c>
      <c r="H29" s="24" t="s">
        <v>32</v>
      </c>
      <c r="I29" s="688">
        <v>45000</v>
      </c>
      <c r="J29" s="3">
        <v>43266</v>
      </c>
      <c r="K29" s="619">
        <v>7</v>
      </c>
      <c r="L29" s="2">
        <v>26700</v>
      </c>
      <c r="M29" s="501">
        <f t="shared" si="0"/>
        <v>18300</v>
      </c>
      <c r="N29" s="731">
        <f t="shared" si="1"/>
        <v>3814.2857142857142</v>
      </c>
      <c r="O29" s="110">
        <f t="shared" si="3"/>
        <v>45771.428571428572</v>
      </c>
    </row>
    <row r="30" spans="1:16" ht="30" customHeight="1" x14ac:dyDescent="0.25">
      <c r="A30" s="24">
        <v>129358</v>
      </c>
      <c r="B30" s="95"/>
      <c r="C30" s="95"/>
      <c r="D30" s="68" t="s">
        <v>185</v>
      </c>
      <c r="E30" s="95" t="s">
        <v>111</v>
      </c>
      <c r="F30" s="25">
        <v>43300</v>
      </c>
      <c r="G30" s="25">
        <v>43665</v>
      </c>
      <c r="H30" s="24" t="s">
        <v>32</v>
      </c>
      <c r="I30" s="688">
        <v>169200</v>
      </c>
      <c r="J30" s="3">
        <v>43331</v>
      </c>
      <c r="K30" s="619">
        <v>5</v>
      </c>
      <c r="L30" s="2">
        <v>58000</v>
      </c>
      <c r="M30" s="501">
        <f t="shared" si="0"/>
        <v>111200</v>
      </c>
      <c r="N30" s="577">
        <f t="shared" si="1"/>
        <v>11600</v>
      </c>
      <c r="O30" s="1">
        <f t="shared" si="3"/>
        <v>139200</v>
      </c>
    </row>
    <row r="31" spans="1:16" ht="30" customHeight="1" x14ac:dyDescent="0.25">
      <c r="A31" s="24">
        <v>105924</v>
      </c>
      <c r="B31" s="24"/>
      <c r="C31" s="24"/>
      <c r="D31" s="24" t="s">
        <v>333</v>
      </c>
      <c r="E31" s="68" t="s">
        <v>579</v>
      </c>
      <c r="F31" s="25">
        <v>43314</v>
      </c>
      <c r="G31" s="25">
        <v>43679</v>
      </c>
      <c r="H31" s="24" t="s">
        <v>32</v>
      </c>
      <c r="I31" s="688">
        <v>137500</v>
      </c>
      <c r="J31" s="3">
        <v>43345</v>
      </c>
      <c r="K31" s="619">
        <v>5</v>
      </c>
      <c r="L31" s="9">
        <v>19700</v>
      </c>
      <c r="M31" s="501">
        <f t="shared" si="0"/>
        <v>117800</v>
      </c>
      <c r="N31" s="577">
        <f t="shared" si="1"/>
        <v>3940</v>
      </c>
      <c r="O31" s="1">
        <f t="shared" si="3"/>
        <v>47280</v>
      </c>
    </row>
    <row r="32" spans="1:16" ht="30" customHeight="1" x14ac:dyDescent="0.25">
      <c r="A32" s="709" t="s">
        <v>383</v>
      </c>
      <c r="B32" s="710"/>
      <c r="C32" s="710"/>
      <c r="D32" s="711" t="s">
        <v>185</v>
      </c>
      <c r="E32" s="712" t="s">
        <v>111</v>
      </c>
      <c r="F32" s="710">
        <v>42389</v>
      </c>
      <c r="G32" s="710">
        <v>43850</v>
      </c>
      <c r="H32" s="713" t="s">
        <v>4</v>
      </c>
      <c r="I32" s="714">
        <v>358800</v>
      </c>
      <c r="J32" s="3">
        <v>42420</v>
      </c>
      <c r="K32" s="625" t="s">
        <v>496</v>
      </c>
      <c r="L32" s="696">
        <v>482300</v>
      </c>
      <c r="M32" s="111">
        <f t="shared" si="0"/>
        <v>-123500</v>
      </c>
      <c r="N32" s="731">
        <f t="shared" si="1"/>
        <v>13780</v>
      </c>
      <c r="O32" s="110">
        <f t="shared" ref="O32:O34" si="4">N32*48</f>
        <v>661440</v>
      </c>
    </row>
    <row r="33" spans="1:16" ht="30" customHeight="1" x14ac:dyDescent="0.25">
      <c r="A33" s="709" t="s">
        <v>384</v>
      </c>
      <c r="B33" s="713"/>
      <c r="C33" s="713"/>
      <c r="D33" s="711" t="s">
        <v>38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67354.070000000007</v>
      </c>
      <c r="J33" s="74">
        <v>42471</v>
      </c>
      <c r="K33" s="625" t="s">
        <v>68</v>
      </c>
      <c r="L33" s="696">
        <v>70000</v>
      </c>
      <c r="M33" s="111">
        <f t="shared" si="0"/>
        <v>-2645.929999999993</v>
      </c>
      <c r="N33" s="731">
        <f t="shared" si="1"/>
        <v>2121.212121212121</v>
      </c>
      <c r="O33" s="110">
        <f t="shared" si="4"/>
        <v>101818.18181818181</v>
      </c>
    </row>
    <row r="34" spans="1:16" ht="30" customHeight="1" x14ac:dyDescent="0.25">
      <c r="A34" s="709" t="s">
        <v>385</v>
      </c>
      <c r="B34" s="713"/>
      <c r="C34" s="713"/>
      <c r="D34" s="711" t="s">
        <v>186</v>
      </c>
      <c r="E34" s="712" t="s">
        <v>112</v>
      </c>
      <c r="F34" s="710">
        <v>42440</v>
      </c>
      <c r="G34" s="710">
        <v>43901</v>
      </c>
      <c r="H34" s="713" t="s">
        <v>4</v>
      </c>
      <c r="I34" s="714">
        <v>67114</v>
      </c>
      <c r="J34" s="3">
        <v>42471</v>
      </c>
      <c r="K34" s="625" t="s">
        <v>68</v>
      </c>
      <c r="L34" s="695">
        <v>40700</v>
      </c>
      <c r="M34" s="501">
        <f t="shared" si="0"/>
        <v>26414</v>
      </c>
      <c r="N34" s="731">
        <f t="shared" si="1"/>
        <v>1233.3333333333333</v>
      </c>
      <c r="O34" s="110">
        <f t="shared" si="4"/>
        <v>59200</v>
      </c>
    </row>
    <row r="35" spans="1:16" ht="30" customHeight="1" x14ac:dyDescent="0.25">
      <c r="A35" s="709"/>
      <c r="B35" s="713"/>
      <c r="C35" s="713"/>
      <c r="D35" s="711" t="s">
        <v>39</v>
      </c>
      <c r="E35" s="712" t="s">
        <v>112</v>
      </c>
      <c r="F35" s="710">
        <v>42440</v>
      </c>
      <c r="G35" s="710">
        <v>43901</v>
      </c>
      <c r="H35" s="713" t="s">
        <v>4</v>
      </c>
      <c r="I35" s="714">
        <v>67352</v>
      </c>
      <c r="J35" s="710">
        <v>42471</v>
      </c>
      <c r="K35" s="709" t="s">
        <v>68</v>
      </c>
      <c r="L35" s="715"/>
      <c r="M35" s="716"/>
      <c r="N35" s="733"/>
      <c r="O35" s="717"/>
    </row>
    <row r="36" spans="1:16" ht="30" customHeight="1" x14ac:dyDescent="0.25">
      <c r="A36" s="709" t="s">
        <v>386</v>
      </c>
      <c r="B36" s="713"/>
      <c r="C36" s="713"/>
      <c r="D36" s="711" t="s">
        <v>37</v>
      </c>
      <c r="E36" s="712" t="s">
        <v>112</v>
      </c>
      <c r="F36" s="710">
        <v>42440</v>
      </c>
      <c r="G36" s="710">
        <v>43901</v>
      </c>
      <c r="H36" s="713" t="s">
        <v>4</v>
      </c>
      <c r="I36" s="714">
        <v>115272.71</v>
      </c>
      <c r="J36" s="3">
        <v>42471</v>
      </c>
      <c r="K36" s="625" t="s">
        <v>68</v>
      </c>
      <c r="L36" s="695">
        <v>40300</v>
      </c>
      <c r="M36" s="501">
        <f>I36-L36</f>
        <v>74972.710000000006</v>
      </c>
      <c r="N36" s="731">
        <f>L36/K36</f>
        <v>1221.2121212121212</v>
      </c>
      <c r="O36" s="110">
        <f>N36*48</f>
        <v>58618.181818181823</v>
      </c>
    </row>
    <row r="37" spans="1:16" ht="30" customHeight="1" x14ac:dyDescent="0.25">
      <c r="A37" s="709" t="s">
        <v>387</v>
      </c>
      <c r="B37" s="713"/>
      <c r="C37" s="713"/>
      <c r="D37" s="711" t="s">
        <v>40</v>
      </c>
      <c r="E37" s="712" t="s">
        <v>112</v>
      </c>
      <c r="F37" s="710">
        <v>42440</v>
      </c>
      <c r="G37" s="710">
        <v>43901</v>
      </c>
      <c r="H37" s="713" t="s">
        <v>4</v>
      </c>
      <c r="I37" s="714">
        <v>67140</v>
      </c>
      <c r="J37" s="3">
        <v>42471</v>
      </c>
      <c r="K37" s="625" t="s">
        <v>68</v>
      </c>
      <c r="L37" s="695">
        <v>39300</v>
      </c>
      <c r="M37" s="501">
        <f>I37-L37</f>
        <v>27840</v>
      </c>
      <c r="N37" s="731">
        <f>L37/K37</f>
        <v>1190.909090909091</v>
      </c>
      <c r="O37" s="110">
        <f>N37*48</f>
        <v>57163.636363636368</v>
      </c>
    </row>
    <row r="38" spans="1:16" ht="30" customHeight="1" x14ac:dyDescent="0.25">
      <c r="A38" s="709" t="s">
        <v>388</v>
      </c>
      <c r="B38" s="710"/>
      <c r="C38" s="710"/>
      <c r="D38" s="711" t="s">
        <v>24</v>
      </c>
      <c r="E38" s="712" t="s">
        <v>177</v>
      </c>
      <c r="F38" s="710">
        <v>42545</v>
      </c>
      <c r="G38" s="710">
        <v>44006</v>
      </c>
      <c r="H38" s="713" t="s">
        <v>4</v>
      </c>
      <c r="I38" s="714">
        <v>30000000</v>
      </c>
      <c r="J38" s="3">
        <v>42575</v>
      </c>
      <c r="K38" s="625" t="s">
        <v>67</v>
      </c>
      <c r="L38" s="698">
        <v>13800000</v>
      </c>
      <c r="M38" s="501">
        <f>I38-L38</f>
        <v>16200000</v>
      </c>
      <c r="N38" s="731">
        <f>L38/K38</f>
        <v>460000</v>
      </c>
      <c r="O38" s="110">
        <f>N38*48</f>
        <v>22080000</v>
      </c>
      <c r="P38" s="669" t="s">
        <v>738</v>
      </c>
    </row>
    <row r="39" spans="1:16" ht="30" customHeight="1" x14ac:dyDescent="0.25">
      <c r="A39" s="709" t="s">
        <v>384</v>
      </c>
      <c r="B39" s="710"/>
      <c r="C39" s="710"/>
      <c r="D39" s="711" t="s">
        <v>30</v>
      </c>
      <c r="E39" s="712" t="s">
        <v>181</v>
      </c>
      <c r="F39" s="710">
        <v>42664</v>
      </c>
      <c r="G39" s="710">
        <v>44125</v>
      </c>
      <c r="H39" s="713" t="s">
        <v>4</v>
      </c>
      <c r="I39" s="714">
        <v>91949</v>
      </c>
      <c r="J39" s="74">
        <v>42695</v>
      </c>
      <c r="K39" s="625" t="s">
        <v>405</v>
      </c>
      <c r="L39" s="696">
        <v>60700</v>
      </c>
      <c r="M39" s="501">
        <f>I39-L39</f>
        <v>31249</v>
      </c>
      <c r="N39" s="731">
        <f>L39/K39</f>
        <v>2334.6153846153848</v>
      </c>
      <c r="O39" s="110">
        <f>N39*48</f>
        <v>112061.53846153847</v>
      </c>
    </row>
    <row r="40" spans="1:16" ht="30" customHeight="1" x14ac:dyDescent="0.25">
      <c r="A40" s="713">
        <v>106225</v>
      </c>
      <c r="B40" s="713"/>
      <c r="C40" s="713"/>
      <c r="D40" s="713" t="s">
        <v>626</v>
      </c>
      <c r="E40" s="711" t="s">
        <v>627</v>
      </c>
      <c r="F40" s="710">
        <v>43143</v>
      </c>
      <c r="G40" s="710">
        <v>43873</v>
      </c>
      <c r="H40" s="713" t="s">
        <v>628</v>
      </c>
      <c r="I40" s="714">
        <v>6390000</v>
      </c>
      <c r="J40" s="3">
        <v>43171</v>
      </c>
      <c r="K40" s="619">
        <v>10</v>
      </c>
      <c r="L40" s="2">
        <v>1303000</v>
      </c>
      <c r="M40" s="501">
        <f t="shared" ref="M40:M46" si="5">I40-L40</f>
        <v>5087000</v>
      </c>
      <c r="N40" s="731">
        <f t="shared" ref="N40:N46" si="6">L40/K40</f>
        <v>130300</v>
      </c>
      <c r="O40" s="110">
        <f>N40*49</f>
        <v>6384700</v>
      </c>
    </row>
    <row r="41" spans="1:16" ht="30" customHeight="1" x14ac:dyDescent="0.25">
      <c r="A41" s="713">
        <v>105924</v>
      </c>
      <c r="B41" s="713"/>
      <c r="C41" s="713"/>
      <c r="D41" s="713" t="s">
        <v>333</v>
      </c>
      <c r="E41" s="711" t="s">
        <v>579</v>
      </c>
      <c r="F41" s="710">
        <v>43143</v>
      </c>
      <c r="G41" s="710">
        <v>43873</v>
      </c>
      <c r="H41" s="713" t="s">
        <v>36</v>
      </c>
      <c r="I41" s="714">
        <v>35000</v>
      </c>
      <c r="J41" s="3">
        <v>43174</v>
      </c>
      <c r="K41" s="619">
        <v>10</v>
      </c>
      <c r="L41" s="2">
        <v>54500</v>
      </c>
      <c r="M41" s="111">
        <f t="shared" si="5"/>
        <v>-19500</v>
      </c>
      <c r="N41" s="731">
        <f t="shared" si="6"/>
        <v>5450</v>
      </c>
      <c r="O41" s="110">
        <f>N41*24</f>
        <v>130800</v>
      </c>
    </row>
    <row r="42" spans="1:16" s="755" customFormat="1" ht="30" customHeight="1" x14ac:dyDescent="0.25">
      <c r="A42" s="760">
        <v>104554</v>
      </c>
      <c r="B42" s="760"/>
      <c r="C42" s="760"/>
      <c r="D42" s="760" t="s">
        <v>24</v>
      </c>
      <c r="E42" s="761" t="s">
        <v>731</v>
      </c>
      <c r="F42" s="762">
        <v>42738</v>
      </c>
      <c r="G42" s="762">
        <v>44199</v>
      </c>
      <c r="H42" s="760" t="s">
        <v>4</v>
      </c>
      <c r="I42" s="763">
        <v>576000</v>
      </c>
      <c r="J42" s="554">
        <v>42769</v>
      </c>
      <c r="K42" s="619">
        <v>23</v>
      </c>
      <c r="L42" s="696">
        <v>147000</v>
      </c>
      <c r="M42" s="501">
        <f t="shared" si="5"/>
        <v>429000</v>
      </c>
      <c r="N42" s="110">
        <f t="shared" si="6"/>
        <v>6391.304347826087</v>
      </c>
      <c r="O42" s="110">
        <f>N42*48</f>
        <v>306782.60869565216</v>
      </c>
      <c r="P42" s="668" t="s">
        <v>732</v>
      </c>
    </row>
    <row r="43" spans="1:16" ht="30" customHeight="1" x14ac:dyDescent="0.25">
      <c r="A43" s="676">
        <v>124338</v>
      </c>
      <c r="B43" s="677"/>
      <c r="C43" s="677"/>
      <c r="D43" s="678" t="s">
        <v>582</v>
      </c>
      <c r="E43" s="679" t="s">
        <v>583</v>
      </c>
      <c r="F43" s="680">
        <v>42989</v>
      </c>
      <c r="G43" s="680">
        <v>44450</v>
      </c>
      <c r="H43" s="676" t="s">
        <v>4</v>
      </c>
      <c r="I43" s="693">
        <v>48800</v>
      </c>
      <c r="J43" s="3">
        <v>43019</v>
      </c>
      <c r="K43" s="619">
        <v>13</v>
      </c>
      <c r="L43" s="2">
        <v>38800</v>
      </c>
      <c r="M43" s="501">
        <f t="shared" si="5"/>
        <v>10000</v>
      </c>
      <c r="N43" s="731">
        <f t="shared" si="6"/>
        <v>2984.6153846153848</v>
      </c>
      <c r="O43" s="110">
        <f>N43*48</f>
        <v>143261.53846153847</v>
      </c>
      <c r="P43" s="668" t="s">
        <v>673</v>
      </c>
    </row>
    <row r="44" spans="1:16" ht="30" customHeight="1" x14ac:dyDescent="0.25">
      <c r="A44" s="676">
        <v>124338</v>
      </c>
      <c r="B44" s="677"/>
      <c r="C44" s="677"/>
      <c r="D44" s="678" t="s">
        <v>582</v>
      </c>
      <c r="E44" s="679" t="s">
        <v>584</v>
      </c>
      <c r="F44" s="681">
        <v>42998</v>
      </c>
      <c r="G44" s="680">
        <v>44459</v>
      </c>
      <c r="H44" s="676" t="s">
        <v>4</v>
      </c>
      <c r="I44" s="693">
        <v>49300</v>
      </c>
      <c r="J44" s="3">
        <v>43028</v>
      </c>
      <c r="K44" s="619">
        <v>13</v>
      </c>
      <c r="L44" s="2">
        <v>29000</v>
      </c>
      <c r="M44" s="501">
        <f t="shared" si="5"/>
        <v>20300</v>
      </c>
      <c r="N44" s="731">
        <f t="shared" si="6"/>
        <v>2230.7692307692309</v>
      </c>
      <c r="O44" s="110">
        <f>N44*48</f>
        <v>107076.92307692309</v>
      </c>
      <c r="P44" s="726">
        <v>103004</v>
      </c>
    </row>
    <row r="45" spans="1:16" ht="30" customHeight="1" x14ac:dyDescent="0.25">
      <c r="A45" s="676">
        <v>115483</v>
      </c>
      <c r="B45" s="677"/>
      <c r="C45" s="677"/>
      <c r="D45" s="676" t="s">
        <v>580</v>
      </c>
      <c r="E45" s="676" t="s">
        <v>601</v>
      </c>
      <c r="F45" s="680">
        <v>43096</v>
      </c>
      <c r="G45" s="680">
        <v>44557</v>
      </c>
      <c r="H45" s="676" t="s">
        <v>4</v>
      </c>
      <c r="I45" s="693">
        <v>1500000</v>
      </c>
      <c r="J45" s="3">
        <v>43127</v>
      </c>
      <c r="K45" s="619">
        <v>12</v>
      </c>
      <c r="L45" s="2">
        <v>391700</v>
      </c>
      <c r="M45" s="501">
        <f t="shared" si="5"/>
        <v>1108300</v>
      </c>
      <c r="N45" s="731">
        <f t="shared" si="6"/>
        <v>32641.666666666668</v>
      </c>
      <c r="O45" s="110">
        <f>N45*48</f>
        <v>1566800</v>
      </c>
    </row>
    <row r="46" spans="1:16" ht="30" customHeight="1" x14ac:dyDescent="0.25">
      <c r="A46" s="676">
        <v>125973</v>
      </c>
      <c r="B46" s="676"/>
      <c r="C46" s="676"/>
      <c r="D46" s="676" t="s">
        <v>27</v>
      </c>
      <c r="E46" s="679" t="s">
        <v>437</v>
      </c>
      <c r="F46" s="680">
        <v>43096</v>
      </c>
      <c r="G46" s="680">
        <v>44557</v>
      </c>
      <c r="H46" s="676" t="s">
        <v>4</v>
      </c>
      <c r="I46" s="693">
        <v>350000</v>
      </c>
      <c r="J46" s="3">
        <v>43096</v>
      </c>
      <c r="K46" s="619">
        <v>13</v>
      </c>
      <c r="L46" s="2">
        <v>127800</v>
      </c>
      <c r="M46" s="501">
        <f t="shared" si="5"/>
        <v>222200</v>
      </c>
      <c r="N46" s="731">
        <f t="shared" si="6"/>
        <v>9830.7692307692305</v>
      </c>
      <c r="O46" s="110">
        <f>N46*48</f>
        <v>471876.92307692306</v>
      </c>
    </row>
    <row r="47" spans="1:16" ht="30" customHeight="1" x14ac:dyDescent="0.25"/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</sheetData>
  <mergeCells count="12">
    <mergeCell ref="O7:O8"/>
    <mergeCell ref="A2:B2"/>
    <mergeCell ref="A4:B4"/>
    <mergeCell ref="A5:C5"/>
    <mergeCell ref="A7:A8"/>
    <mergeCell ref="B7:B8"/>
    <mergeCell ref="C7:C8"/>
    <mergeCell ref="D7:E8"/>
    <mergeCell ref="F7:I7"/>
    <mergeCell ref="J7:L7"/>
    <mergeCell ref="M7:M8"/>
    <mergeCell ref="N7:N8"/>
  </mergeCells>
  <pageMargins left="0.7" right="0.7" top="0.75" bottom="0.75" header="0.3" footer="0.3"/>
  <pageSetup paperSize="9" orientation="portrait" r:id="rId1"/>
  <legacy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6"/>
  <dimension ref="A1:P56"/>
  <sheetViews>
    <sheetView topLeftCell="A28" workbookViewId="0">
      <selection activeCell="A39" sqref="A39:XFD39"/>
    </sheetView>
  </sheetViews>
  <sheetFormatPr defaultColWidth="9.140625" defaultRowHeight="15" x14ac:dyDescent="0.25"/>
  <cols>
    <col min="1" max="1" width="10.28515625" style="735" customWidth="1"/>
    <col min="2" max="2" width="9.42578125" style="735" customWidth="1"/>
    <col min="3" max="3" width="10.28515625" style="735" customWidth="1"/>
    <col min="4" max="4" width="22.28515625" style="735" customWidth="1"/>
    <col min="5" max="5" width="15" style="735" customWidth="1"/>
    <col min="6" max="6" width="10.5703125" style="735" customWidth="1"/>
    <col min="7" max="7" width="10.7109375" style="735" customWidth="1"/>
    <col min="8" max="8" width="12.7109375" style="735" customWidth="1"/>
    <col min="9" max="9" width="17.5703125" style="735" customWidth="1"/>
    <col min="10" max="10" width="10.140625" style="735" customWidth="1"/>
    <col min="11" max="11" width="10.28515625" style="735" customWidth="1"/>
    <col min="12" max="12" width="11.28515625" style="735" customWidth="1"/>
    <col min="13" max="13" width="12.5703125" style="735" customWidth="1"/>
    <col min="14" max="14" width="11.85546875" style="730" customWidth="1"/>
    <col min="15" max="15" width="11.85546875" style="735" customWidth="1"/>
    <col min="16" max="16" width="36" style="735" customWidth="1"/>
    <col min="17" max="16384" width="9.140625" style="735"/>
  </cols>
  <sheetData>
    <row r="1" spans="1:16" x14ac:dyDescent="0.25">
      <c r="A1" s="735" t="s">
        <v>681</v>
      </c>
      <c r="D1" s="363"/>
    </row>
    <row r="2" spans="1:16" x14ac:dyDescent="0.25">
      <c r="A2" s="891" t="s">
        <v>199</v>
      </c>
      <c r="B2" s="891"/>
      <c r="C2" s="734"/>
      <c r="D2" s="363"/>
    </row>
    <row r="3" spans="1:16" x14ac:dyDescent="0.25">
      <c r="A3" s="706" t="s">
        <v>667</v>
      </c>
      <c r="B3" s="706"/>
      <c r="C3" s="707"/>
      <c r="D3" s="363"/>
    </row>
    <row r="4" spans="1:16" x14ac:dyDescent="0.25">
      <c r="A4" s="892" t="s">
        <v>668</v>
      </c>
      <c r="B4" s="892"/>
      <c r="C4" s="708"/>
      <c r="D4" s="363"/>
    </row>
    <row r="5" spans="1:16" x14ac:dyDescent="0.25">
      <c r="A5" s="893" t="s">
        <v>661</v>
      </c>
      <c r="B5" s="893"/>
      <c r="C5" s="893"/>
      <c r="D5" s="363"/>
    </row>
    <row r="6" spans="1:16" s="736" customFormat="1" x14ac:dyDescent="0.25">
      <c r="A6" s="737" t="s">
        <v>696</v>
      </c>
      <c r="B6" s="737"/>
      <c r="C6" s="737"/>
      <c r="D6" s="363"/>
      <c r="N6" s="730"/>
    </row>
    <row r="7" spans="1:16" ht="15.75" thickBot="1" x14ac:dyDescent="0.3"/>
    <row r="8" spans="1:16" ht="15.75" thickBot="1" x14ac:dyDescent="0.3">
      <c r="A8" s="868" t="s">
        <v>355</v>
      </c>
      <c r="B8" s="868" t="s">
        <v>131</v>
      </c>
      <c r="C8" s="868" t="s">
        <v>201</v>
      </c>
      <c r="D8" s="870" t="s">
        <v>0</v>
      </c>
      <c r="E8" s="871"/>
      <c r="F8" s="874" t="s">
        <v>1</v>
      </c>
      <c r="G8" s="875"/>
      <c r="H8" s="875"/>
      <c r="I8" s="876"/>
      <c r="J8" s="870" t="s">
        <v>2</v>
      </c>
      <c r="K8" s="877"/>
      <c r="L8" s="877"/>
      <c r="M8" s="878" t="s">
        <v>19</v>
      </c>
      <c r="N8" s="895" t="s">
        <v>700</v>
      </c>
      <c r="O8" s="866" t="s">
        <v>654</v>
      </c>
    </row>
    <row r="9" spans="1:16" ht="45.75" thickBot="1" x14ac:dyDescent="0.3">
      <c r="A9" s="879"/>
      <c r="B9" s="869"/>
      <c r="C9" s="869"/>
      <c r="D9" s="872"/>
      <c r="E9" s="873"/>
      <c r="F9" s="65" t="s">
        <v>116</v>
      </c>
      <c r="G9" s="65" t="s">
        <v>117</v>
      </c>
      <c r="H9" s="65" t="s">
        <v>118</v>
      </c>
      <c r="I9" s="684" t="s">
        <v>119</v>
      </c>
      <c r="J9" s="65" t="s">
        <v>120</v>
      </c>
      <c r="K9" s="608" t="s">
        <v>695</v>
      </c>
      <c r="L9" s="65" t="s">
        <v>122</v>
      </c>
      <c r="M9" s="879"/>
      <c r="N9" s="896"/>
      <c r="O9" s="867"/>
    </row>
    <row r="10" spans="1:16" ht="30" customHeight="1" x14ac:dyDescent="0.25">
      <c r="A10" s="31">
        <v>116554</v>
      </c>
      <c r="B10" s="31"/>
      <c r="C10" s="31"/>
      <c r="D10" s="66" t="s">
        <v>433</v>
      </c>
      <c r="E10" s="66" t="s">
        <v>434</v>
      </c>
      <c r="F10" s="32">
        <v>43200</v>
      </c>
      <c r="G10" s="32">
        <v>43465</v>
      </c>
      <c r="H10" s="31" t="s">
        <v>639</v>
      </c>
      <c r="I10" s="691">
        <v>50000</v>
      </c>
      <c r="J10" s="3">
        <v>43230</v>
      </c>
      <c r="K10" s="619">
        <v>9</v>
      </c>
      <c r="L10" s="2">
        <v>21780</v>
      </c>
      <c r="M10" s="501">
        <f t="shared" ref="M10:M35" si="0">I10-L10</f>
        <v>28220</v>
      </c>
      <c r="N10" s="731">
        <v>2400</v>
      </c>
      <c r="O10" s="110">
        <v>28800</v>
      </c>
    </row>
    <row r="11" spans="1:16" ht="30" customHeight="1" x14ac:dyDescent="0.25">
      <c r="A11" s="31">
        <v>109792</v>
      </c>
      <c r="B11" s="31"/>
      <c r="C11" s="31"/>
      <c r="D11" s="31" t="s">
        <v>637</v>
      </c>
      <c r="E11" s="66" t="s">
        <v>638</v>
      </c>
      <c r="F11" s="32">
        <v>43202</v>
      </c>
      <c r="G11" s="32">
        <v>43465</v>
      </c>
      <c r="H11" s="31" t="s">
        <v>639</v>
      </c>
      <c r="I11" s="691">
        <v>198000</v>
      </c>
      <c r="J11" s="3">
        <v>43232</v>
      </c>
      <c r="K11" s="619">
        <v>9</v>
      </c>
      <c r="L11" s="2">
        <v>195000</v>
      </c>
      <c r="M11" s="501">
        <f t="shared" si="0"/>
        <v>3000</v>
      </c>
      <c r="N11" s="731">
        <v>49500</v>
      </c>
      <c r="O11" s="110">
        <v>594000</v>
      </c>
      <c r="P11" s="669" t="s">
        <v>694</v>
      </c>
    </row>
    <row r="12" spans="1:16" ht="30" customHeight="1" x14ac:dyDescent="0.25">
      <c r="A12" s="236" t="s">
        <v>372</v>
      </c>
      <c r="B12" s="93"/>
      <c r="C12" s="93"/>
      <c r="D12" s="68" t="s">
        <v>50</v>
      </c>
      <c r="E12" s="69" t="s">
        <v>103</v>
      </c>
      <c r="F12" s="25">
        <v>42013</v>
      </c>
      <c r="G12" s="25">
        <v>43474</v>
      </c>
      <c r="H12" s="25" t="s">
        <v>4</v>
      </c>
      <c r="I12" s="688" t="s">
        <v>547</v>
      </c>
      <c r="J12" s="3">
        <v>42044</v>
      </c>
      <c r="K12" s="625" t="s">
        <v>518</v>
      </c>
      <c r="L12" s="695">
        <v>35000</v>
      </c>
      <c r="M12" s="501" t="e">
        <f t="shared" si="0"/>
        <v>#VALUE!</v>
      </c>
      <c r="N12" s="731">
        <f>L12/K12</f>
        <v>729.16666666666663</v>
      </c>
      <c r="O12" s="110">
        <f>N12*48</f>
        <v>35000</v>
      </c>
    </row>
    <row r="13" spans="1:16" ht="30" customHeight="1" x14ac:dyDescent="0.25">
      <c r="A13" s="236" t="s">
        <v>373</v>
      </c>
      <c r="B13" s="93"/>
      <c r="C13" s="93"/>
      <c r="D13" s="68" t="s">
        <v>51</v>
      </c>
      <c r="E13" s="69" t="s">
        <v>103</v>
      </c>
      <c r="F13" s="25">
        <v>42013</v>
      </c>
      <c r="G13" s="25">
        <v>43474</v>
      </c>
      <c r="H13" s="25" t="s">
        <v>4</v>
      </c>
      <c r="I13" s="688">
        <v>30000</v>
      </c>
      <c r="J13" s="3">
        <v>42044</v>
      </c>
      <c r="K13" s="625" t="s">
        <v>518</v>
      </c>
      <c r="L13" s="695">
        <v>20000</v>
      </c>
      <c r="M13" s="501">
        <f t="shared" si="0"/>
        <v>10000</v>
      </c>
      <c r="N13" s="731">
        <f>L13/K13</f>
        <v>416.66666666666669</v>
      </c>
      <c r="O13" s="110">
        <f>N13*48</f>
        <v>20000</v>
      </c>
    </row>
    <row r="14" spans="1:16" ht="30" customHeight="1" x14ac:dyDescent="0.25">
      <c r="A14" s="237" t="s">
        <v>374</v>
      </c>
      <c r="B14" s="25"/>
      <c r="C14" s="25"/>
      <c r="D14" s="68" t="s">
        <v>129</v>
      </c>
      <c r="E14" s="69" t="s">
        <v>103</v>
      </c>
      <c r="F14" s="25">
        <v>42013</v>
      </c>
      <c r="G14" s="25">
        <v>43474</v>
      </c>
      <c r="H14" s="25" t="s">
        <v>4</v>
      </c>
      <c r="I14" s="689" t="s">
        <v>547</v>
      </c>
      <c r="J14" s="3">
        <v>42044</v>
      </c>
      <c r="K14" s="625" t="s">
        <v>518</v>
      </c>
      <c r="L14" s="695">
        <v>27600</v>
      </c>
      <c r="M14" s="501" t="e">
        <f t="shared" si="0"/>
        <v>#VALUE!</v>
      </c>
      <c r="N14" s="731">
        <f>L14/K14</f>
        <v>575</v>
      </c>
      <c r="O14" s="110">
        <f>N14*48</f>
        <v>27600</v>
      </c>
    </row>
    <row r="15" spans="1:16" ht="30" customHeight="1" x14ac:dyDescent="0.25">
      <c r="A15" s="237" t="s">
        <v>375</v>
      </c>
      <c r="B15" s="25"/>
      <c r="C15" s="25"/>
      <c r="D15" s="68" t="s">
        <v>196</v>
      </c>
      <c r="E15" s="69" t="s">
        <v>104</v>
      </c>
      <c r="F15" s="25">
        <v>42058</v>
      </c>
      <c r="G15" s="25">
        <v>43519</v>
      </c>
      <c r="H15" s="25" t="s">
        <v>4</v>
      </c>
      <c r="I15" s="688">
        <v>10708492</v>
      </c>
      <c r="J15" s="25">
        <v>42086</v>
      </c>
      <c r="K15" s="626" t="s">
        <v>518</v>
      </c>
      <c r="L15" s="697"/>
      <c r="M15" s="622"/>
      <c r="N15" s="732"/>
      <c r="O15" s="361"/>
    </row>
    <row r="16" spans="1:16" ht="30" customHeight="1" x14ac:dyDescent="0.25">
      <c r="A16" s="237" t="s">
        <v>376</v>
      </c>
      <c r="B16" s="25"/>
      <c r="C16" s="25"/>
      <c r="D16" s="68" t="s">
        <v>7</v>
      </c>
      <c r="E16" s="69" t="s">
        <v>182</v>
      </c>
      <c r="F16" s="25">
        <v>42137</v>
      </c>
      <c r="G16" s="25">
        <v>43598</v>
      </c>
      <c r="H16" s="25" t="s">
        <v>4</v>
      </c>
      <c r="I16" s="688">
        <v>419996</v>
      </c>
      <c r="J16" s="3">
        <v>42168</v>
      </c>
      <c r="K16" s="625" t="s">
        <v>397</v>
      </c>
      <c r="L16" s="695">
        <v>429000</v>
      </c>
      <c r="M16" s="111">
        <f t="shared" si="0"/>
        <v>-9004</v>
      </c>
      <c r="N16" s="731">
        <f t="shared" ref="N16:N35" si="1">L16/K16</f>
        <v>9750</v>
      </c>
      <c r="O16" s="110">
        <f t="shared" ref="O16:O21" si="2">N16*48</f>
        <v>468000</v>
      </c>
    </row>
    <row r="17" spans="1:16" ht="30" customHeight="1" x14ac:dyDescent="0.25">
      <c r="A17" s="237" t="s">
        <v>377</v>
      </c>
      <c r="B17" s="24"/>
      <c r="C17" s="24"/>
      <c r="D17" s="68" t="s">
        <v>48</v>
      </c>
      <c r="E17" s="69" t="s">
        <v>105</v>
      </c>
      <c r="F17" s="25">
        <v>42150</v>
      </c>
      <c r="G17" s="25">
        <v>43611</v>
      </c>
      <c r="H17" s="24" t="s">
        <v>4</v>
      </c>
      <c r="I17" s="688">
        <v>19800</v>
      </c>
      <c r="J17" s="3">
        <v>42181</v>
      </c>
      <c r="K17" s="625" t="s">
        <v>397</v>
      </c>
      <c r="L17" s="695">
        <v>20000</v>
      </c>
      <c r="M17" s="111">
        <f t="shared" si="0"/>
        <v>-200</v>
      </c>
      <c r="N17" s="731">
        <f t="shared" si="1"/>
        <v>454.54545454545456</v>
      </c>
      <c r="O17" s="110">
        <f t="shared" si="2"/>
        <v>21818.18181818182</v>
      </c>
    </row>
    <row r="18" spans="1:16" ht="30" customHeight="1" x14ac:dyDescent="0.25">
      <c r="A18" s="237" t="s">
        <v>378</v>
      </c>
      <c r="B18" s="25"/>
      <c r="C18" s="25"/>
      <c r="D18" s="68" t="s">
        <v>10</v>
      </c>
      <c r="E18" s="69" t="s">
        <v>107</v>
      </c>
      <c r="F18" s="25">
        <v>42259</v>
      </c>
      <c r="G18" s="25">
        <v>43720</v>
      </c>
      <c r="H18" s="24" t="s">
        <v>4</v>
      </c>
      <c r="I18" s="688">
        <v>282000</v>
      </c>
      <c r="J18" s="3">
        <v>42289</v>
      </c>
      <c r="K18" s="625" t="s">
        <v>399</v>
      </c>
      <c r="L18" s="695">
        <v>222000</v>
      </c>
      <c r="M18" s="501">
        <f t="shared" si="0"/>
        <v>60000</v>
      </c>
      <c r="N18" s="731">
        <f t="shared" si="1"/>
        <v>5550</v>
      </c>
      <c r="O18" s="110">
        <f t="shared" si="2"/>
        <v>266400</v>
      </c>
    </row>
    <row r="19" spans="1:16" ht="30" customHeight="1" x14ac:dyDescent="0.25">
      <c r="A19" s="236" t="s">
        <v>379</v>
      </c>
      <c r="B19" s="93"/>
      <c r="C19" s="93"/>
      <c r="D19" s="68" t="s">
        <v>6</v>
      </c>
      <c r="E19" s="69" t="s">
        <v>106</v>
      </c>
      <c r="F19" s="25">
        <v>42259</v>
      </c>
      <c r="G19" s="25">
        <v>43720</v>
      </c>
      <c r="H19" s="24" t="s">
        <v>4</v>
      </c>
      <c r="I19" s="688">
        <v>53600</v>
      </c>
      <c r="J19" s="3">
        <v>42289</v>
      </c>
      <c r="K19" s="625" t="s">
        <v>399</v>
      </c>
      <c r="L19" s="695">
        <v>55500</v>
      </c>
      <c r="M19" s="111">
        <f t="shared" si="0"/>
        <v>-1900</v>
      </c>
      <c r="N19" s="731">
        <f t="shared" si="1"/>
        <v>1387.5</v>
      </c>
      <c r="O19" s="110">
        <f t="shared" si="2"/>
        <v>66600</v>
      </c>
    </row>
    <row r="20" spans="1:16" ht="30" customHeight="1" x14ac:dyDescent="0.25">
      <c r="A20" s="236" t="s">
        <v>380</v>
      </c>
      <c r="B20" s="93"/>
      <c r="C20" s="93"/>
      <c r="D20" s="68" t="s">
        <v>47</v>
      </c>
      <c r="E20" s="69" t="s">
        <v>108</v>
      </c>
      <c r="F20" s="25">
        <v>42259</v>
      </c>
      <c r="G20" s="25">
        <v>43720</v>
      </c>
      <c r="H20" s="24" t="s">
        <v>4</v>
      </c>
      <c r="I20" s="688">
        <v>1599996</v>
      </c>
      <c r="J20" s="3">
        <v>42289</v>
      </c>
      <c r="K20" s="625" t="s">
        <v>85</v>
      </c>
      <c r="L20" s="695">
        <v>1589000</v>
      </c>
      <c r="M20" s="501">
        <f t="shared" si="0"/>
        <v>10996</v>
      </c>
      <c r="N20" s="731">
        <f t="shared" si="1"/>
        <v>40743.589743589742</v>
      </c>
      <c r="O20" s="110">
        <f t="shared" si="2"/>
        <v>1955692.3076923075</v>
      </c>
    </row>
    <row r="21" spans="1:16" ht="30" customHeight="1" x14ac:dyDescent="0.25">
      <c r="A21" s="237" t="s">
        <v>381</v>
      </c>
      <c r="B21" s="25"/>
      <c r="C21" s="25"/>
      <c r="D21" s="68" t="s">
        <v>184</v>
      </c>
      <c r="E21" s="69" t="s">
        <v>109</v>
      </c>
      <c r="F21" s="25">
        <v>42259</v>
      </c>
      <c r="G21" s="25">
        <v>43720</v>
      </c>
      <c r="H21" s="24" t="s">
        <v>4</v>
      </c>
      <c r="I21" s="688">
        <v>868400</v>
      </c>
      <c r="J21" s="74">
        <v>42289</v>
      </c>
      <c r="K21" s="625" t="s">
        <v>399</v>
      </c>
      <c r="L21" s="695">
        <v>760000</v>
      </c>
      <c r="M21" s="501">
        <f t="shared" si="0"/>
        <v>108400</v>
      </c>
      <c r="N21" s="731">
        <f t="shared" si="1"/>
        <v>19000</v>
      </c>
      <c r="O21" s="110">
        <f t="shared" si="2"/>
        <v>912000</v>
      </c>
    </row>
    <row r="22" spans="1:16" ht="30" customHeight="1" x14ac:dyDescent="0.25">
      <c r="A22" s="24">
        <v>108132</v>
      </c>
      <c r="B22" s="95"/>
      <c r="C22" s="95"/>
      <c r="D22" s="24" t="s">
        <v>425</v>
      </c>
      <c r="E22" s="95" t="s">
        <v>97</v>
      </c>
      <c r="F22" s="25">
        <v>42817</v>
      </c>
      <c r="G22" s="25">
        <v>43547</v>
      </c>
      <c r="H22" s="24" t="s">
        <v>36</v>
      </c>
      <c r="I22" s="690">
        <v>19900</v>
      </c>
      <c r="J22" s="3">
        <v>42848</v>
      </c>
      <c r="K22" s="619">
        <v>22</v>
      </c>
      <c r="L22" s="696">
        <v>22000</v>
      </c>
      <c r="M22" s="111">
        <f t="shared" si="0"/>
        <v>-2100</v>
      </c>
      <c r="N22" s="731">
        <f t="shared" si="1"/>
        <v>1000</v>
      </c>
      <c r="O22" s="110">
        <f>N22*24</f>
        <v>24000</v>
      </c>
    </row>
    <row r="23" spans="1:16" ht="30" customHeight="1" x14ac:dyDescent="0.25">
      <c r="A23" s="24" t="s">
        <v>365</v>
      </c>
      <c r="B23" s="24"/>
      <c r="C23" s="24"/>
      <c r="D23" s="24" t="s">
        <v>630</v>
      </c>
      <c r="E23" s="24" t="s">
        <v>632</v>
      </c>
      <c r="F23" s="25">
        <v>43179</v>
      </c>
      <c r="G23" s="25">
        <v>43544</v>
      </c>
      <c r="H23" s="24" t="s">
        <v>32</v>
      </c>
      <c r="I23" s="688">
        <v>69400</v>
      </c>
      <c r="J23" s="3">
        <v>43210</v>
      </c>
      <c r="K23" s="619">
        <v>10</v>
      </c>
      <c r="L23" s="2">
        <v>144800</v>
      </c>
      <c r="M23" s="111">
        <f t="shared" si="0"/>
        <v>-75400</v>
      </c>
      <c r="N23" s="731">
        <f t="shared" si="1"/>
        <v>14480</v>
      </c>
      <c r="O23" s="110">
        <f>N23*12</f>
        <v>173760</v>
      </c>
      <c r="P23" s="669" t="s">
        <v>683</v>
      </c>
    </row>
    <row r="24" spans="1:16" ht="30" customHeight="1" x14ac:dyDescent="0.25">
      <c r="A24" s="24">
        <v>112799</v>
      </c>
      <c r="B24" s="24"/>
      <c r="C24" s="24"/>
      <c r="D24" s="24" t="s">
        <v>631</v>
      </c>
      <c r="E24" s="68" t="s">
        <v>633</v>
      </c>
      <c r="F24" s="25">
        <v>43186</v>
      </c>
      <c r="G24" s="25">
        <v>43551</v>
      </c>
      <c r="H24" s="24" t="s">
        <v>32</v>
      </c>
      <c r="I24" s="688">
        <v>72300</v>
      </c>
      <c r="J24" s="3">
        <v>43217</v>
      </c>
      <c r="K24" s="619">
        <v>10</v>
      </c>
      <c r="L24" s="2">
        <v>88800</v>
      </c>
      <c r="M24" s="111">
        <f t="shared" si="0"/>
        <v>-16500</v>
      </c>
      <c r="N24" s="731">
        <f t="shared" si="1"/>
        <v>8880</v>
      </c>
      <c r="O24" s="110">
        <f>N24*12</f>
        <v>106560</v>
      </c>
    </row>
    <row r="25" spans="1:16" ht="30" customHeight="1" x14ac:dyDescent="0.25">
      <c r="A25" s="24">
        <v>124764</v>
      </c>
      <c r="B25" s="24"/>
      <c r="C25" s="24"/>
      <c r="D25" s="24" t="s">
        <v>634</v>
      </c>
      <c r="E25" s="68" t="s">
        <v>635</v>
      </c>
      <c r="F25" s="25">
        <v>43188</v>
      </c>
      <c r="G25" s="25">
        <v>43552</v>
      </c>
      <c r="H25" s="24" t="s">
        <v>32</v>
      </c>
      <c r="I25" s="688">
        <v>50000</v>
      </c>
      <c r="J25" s="3">
        <v>43219</v>
      </c>
      <c r="K25" s="619">
        <v>10</v>
      </c>
      <c r="L25" s="2">
        <v>26000</v>
      </c>
      <c r="M25" s="501">
        <f t="shared" si="0"/>
        <v>24000</v>
      </c>
      <c r="N25" s="731">
        <f t="shared" si="1"/>
        <v>2600</v>
      </c>
      <c r="O25" s="642">
        <f>N25*12</f>
        <v>31200</v>
      </c>
    </row>
    <row r="26" spans="1:16" ht="30" customHeight="1" x14ac:dyDescent="0.25">
      <c r="A26" s="24">
        <v>124338</v>
      </c>
      <c r="B26" s="24"/>
      <c r="C26" s="24"/>
      <c r="D26" s="24" t="s">
        <v>582</v>
      </c>
      <c r="E26" s="68" t="s">
        <v>636</v>
      </c>
      <c r="F26" s="25">
        <v>43188</v>
      </c>
      <c r="G26" s="25">
        <v>43552</v>
      </c>
      <c r="H26" s="24" t="s">
        <v>32</v>
      </c>
      <c r="I26" s="688">
        <v>59700</v>
      </c>
      <c r="J26" s="3">
        <v>43219</v>
      </c>
      <c r="K26" s="619">
        <v>10</v>
      </c>
      <c r="L26" s="2">
        <v>38300</v>
      </c>
      <c r="M26" s="501">
        <f t="shared" si="0"/>
        <v>21400</v>
      </c>
      <c r="N26" s="731">
        <f t="shared" si="1"/>
        <v>3830</v>
      </c>
      <c r="O26" s="110">
        <f>N26*12</f>
        <v>45960</v>
      </c>
      <c r="P26" s="726">
        <v>118001</v>
      </c>
    </row>
    <row r="27" spans="1:16" ht="30" customHeight="1" x14ac:dyDescent="0.25">
      <c r="A27" s="24">
        <v>100406</v>
      </c>
      <c r="B27" s="24"/>
      <c r="C27" s="24"/>
      <c r="D27" s="24" t="s">
        <v>577</v>
      </c>
      <c r="E27" s="24" t="s">
        <v>640</v>
      </c>
      <c r="F27" s="25">
        <v>43215</v>
      </c>
      <c r="G27" s="25">
        <v>43580</v>
      </c>
      <c r="H27" s="24" t="s">
        <v>32</v>
      </c>
      <c r="I27" s="688">
        <v>148000</v>
      </c>
      <c r="J27" s="3">
        <v>43245</v>
      </c>
      <c r="K27" s="619">
        <v>9</v>
      </c>
      <c r="L27" s="2">
        <v>92600</v>
      </c>
      <c r="M27" s="501">
        <f t="shared" si="0"/>
        <v>55400</v>
      </c>
      <c r="N27" s="731">
        <f t="shared" si="1"/>
        <v>10288.888888888889</v>
      </c>
      <c r="O27" s="110">
        <f t="shared" ref="O27:O32" si="3">N27*12</f>
        <v>123466.66666666666</v>
      </c>
    </row>
    <row r="28" spans="1:16" ht="30" customHeight="1" x14ac:dyDescent="0.25">
      <c r="A28" s="24">
        <v>129272</v>
      </c>
      <c r="B28" s="95"/>
      <c r="C28" s="95"/>
      <c r="D28" s="68" t="s">
        <v>641</v>
      </c>
      <c r="E28" s="68" t="s">
        <v>182</v>
      </c>
      <c r="F28" s="25">
        <v>43225</v>
      </c>
      <c r="G28" s="25">
        <v>43590</v>
      </c>
      <c r="H28" s="24" t="s">
        <v>32</v>
      </c>
      <c r="I28" s="688">
        <v>24000</v>
      </c>
      <c r="J28" s="3">
        <v>43256</v>
      </c>
      <c r="K28" s="619">
        <v>9</v>
      </c>
      <c r="L28" s="2">
        <v>18900</v>
      </c>
      <c r="M28" s="501">
        <f t="shared" si="0"/>
        <v>5100</v>
      </c>
      <c r="N28" s="731">
        <f t="shared" si="1"/>
        <v>2100</v>
      </c>
      <c r="O28" s="110">
        <f t="shared" si="3"/>
        <v>25200</v>
      </c>
    </row>
    <row r="29" spans="1:16" ht="30" customHeight="1" x14ac:dyDescent="0.25">
      <c r="A29" s="24">
        <v>126114</v>
      </c>
      <c r="B29" s="95"/>
      <c r="C29" s="95"/>
      <c r="D29" s="24" t="s">
        <v>630</v>
      </c>
      <c r="E29" s="24" t="s">
        <v>646</v>
      </c>
      <c r="F29" s="25">
        <v>43238</v>
      </c>
      <c r="G29" s="25">
        <v>43603</v>
      </c>
      <c r="H29" s="24" t="s">
        <v>32</v>
      </c>
      <c r="I29" s="688">
        <v>129000</v>
      </c>
      <c r="J29" s="3">
        <v>43269</v>
      </c>
      <c r="K29" s="619">
        <v>8</v>
      </c>
      <c r="L29" s="2">
        <v>60150</v>
      </c>
      <c r="M29" s="501">
        <f t="shared" si="0"/>
        <v>68850</v>
      </c>
      <c r="N29" s="731">
        <f t="shared" si="1"/>
        <v>7518.75</v>
      </c>
      <c r="O29" s="110">
        <f t="shared" si="3"/>
        <v>90225</v>
      </c>
      <c r="P29" s="669" t="s">
        <v>683</v>
      </c>
    </row>
    <row r="30" spans="1:16" ht="30" customHeight="1" x14ac:dyDescent="0.25">
      <c r="A30" s="24">
        <v>109726</v>
      </c>
      <c r="B30" s="95"/>
      <c r="C30" s="95"/>
      <c r="D30" s="24" t="s">
        <v>40</v>
      </c>
      <c r="E30" s="68" t="s">
        <v>182</v>
      </c>
      <c r="F30" s="25">
        <v>43235</v>
      </c>
      <c r="G30" s="25">
        <v>43600</v>
      </c>
      <c r="H30" s="24" t="s">
        <v>32</v>
      </c>
      <c r="I30" s="688">
        <v>45000</v>
      </c>
      <c r="J30" s="3">
        <v>43266</v>
      </c>
      <c r="K30" s="619">
        <v>8</v>
      </c>
      <c r="L30" s="2">
        <v>28900</v>
      </c>
      <c r="M30" s="501">
        <f t="shared" si="0"/>
        <v>16100</v>
      </c>
      <c r="N30" s="731">
        <f t="shared" si="1"/>
        <v>3612.5</v>
      </c>
      <c r="O30" s="110">
        <f t="shared" si="3"/>
        <v>43350</v>
      </c>
    </row>
    <row r="31" spans="1:16" ht="30" customHeight="1" x14ac:dyDescent="0.25">
      <c r="A31" s="24">
        <v>129358</v>
      </c>
      <c r="B31" s="95"/>
      <c r="C31" s="95"/>
      <c r="D31" s="68" t="s">
        <v>185</v>
      </c>
      <c r="E31" s="95" t="s">
        <v>111</v>
      </c>
      <c r="F31" s="25">
        <v>43300</v>
      </c>
      <c r="G31" s="25">
        <v>43665</v>
      </c>
      <c r="H31" s="24" t="s">
        <v>32</v>
      </c>
      <c r="I31" s="688">
        <v>169200</v>
      </c>
      <c r="J31" s="3">
        <v>43331</v>
      </c>
      <c r="K31" s="619">
        <v>6</v>
      </c>
      <c r="L31" s="2">
        <v>58000</v>
      </c>
      <c r="M31" s="501">
        <f t="shared" si="0"/>
        <v>111200</v>
      </c>
      <c r="N31" s="577">
        <f t="shared" si="1"/>
        <v>9666.6666666666661</v>
      </c>
      <c r="O31" s="1">
        <f t="shared" si="3"/>
        <v>116000</v>
      </c>
    </row>
    <row r="32" spans="1:16" ht="30" customHeight="1" x14ac:dyDescent="0.25">
      <c r="A32" s="24">
        <v>105924</v>
      </c>
      <c r="B32" s="24"/>
      <c r="C32" s="24"/>
      <c r="D32" s="24" t="s">
        <v>333</v>
      </c>
      <c r="E32" s="68" t="s">
        <v>579</v>
      </c>
      <c r="F32" s="25">
        <v>43314</v>
      </c>
      <c r="G32" s="25">
        <v>43679</v>
      </c>
      <c r="H32" s="24" t="s">
        <v>32</v>
      </c>
      <c r="I32" s="688">
        <v>137500</v>
      </c>
      <c r="J32" s="3">
        <v>43345</v>
      </c>
      <c r="K32" s="619">
        <v>6</v>
      </c>
      <c r="L32" s="9">
        <v>19700</v>
      </c>
      <c r="M32" s="501">
        <f t="shared" si="0"/>
        <v>117800</v>
      </c>
      <c r="N32" s="577">
        <f t="shared" si="1"/>
        <v>3283.3333333333335</v>
      </c>
      <c r="O32" s="1">
        <f t="shared" si="3"/>
        <v>39400</v>
      </c>
    </row>
    <row r="33" spans="1:16" ht="30" customHeight="1" x14ac:dyDescent="0.25">
      <c r="A33" s="709" t="s">
        <v>383</v>
      </c>
      <c r="B33" s="710"/>
      <c r="C33" s="710"/>
      <c r="D33" s="711" t="s">
        <v>185</v>
      </c>
      <c r="E33" s="712" t="s">
        <v>111</v>
      </c>
      <c r="F33" s="710">
        <v>42389</v>
      </c>
      <c r="G33" s="710">
        <v>43850</v>
      </c>
      <c r="H33" s="713" t="s">
        <v>4</v>
      </c>
      <c r="I33" s="714">
        <v>358800</v>
      </c>
      <c r="J33" s="3">
        <v>42420</v>
      </c>
      <c r="K33" s="625" t="s">
        <v>519</v>
      </c>
      <c r="L33" s="696">
        <v>482300</v>
      </c>
      <c r="M33" s="111">
        <f t="shared" si="0"/>
        <v>-123500</v>
      </c>
      <c r="N33" s="731">
        <f t="shared" si="1"/>
        <v>13397.222222222223</v>
      </c>
      <c r="O33" s="110">
        <f t="shared" ref="O33:O35" si="4">N33*48</f>
        <v>643066.66666666674</v>
      </c>
    </row>
    <row r="34" spans="1:16" ht="30" customHeight="1" x14ac:dyDescent="0.25">
      <c r="A34" s="709" t="s">
        <v>384</v>
      </c>
      <c r="B34" s="713"/>
      <c r="C34" s="713"/>
      <c r="D34" s="711" t="s">
        <v>38</v>
      </c>
      <c r="E34" s="712" t="s">
        <v>112</v>
      </c>
      <c r="F34" s="710">
        <v>42440</v>
      </c>
      <c r="G34" s="710">
        <v>43901</v>
      </c>
      <c r="H34" s="713" t="s">
        <v>4</v>
      </c>
      <c r="I34" s="714">
        <v>67354.070000000007</v>
      </c>
      <c r="J34" s="74">
        <v>42471</v>
      </c>
      <c r="K34" s="625" t="s">
        <v>402</v>
      </c>
      <c r="L34" s="696">
        <v>70000</v>
      </c>
      <c r="M34" s="111">
        <f t="shared" si="0"/>
        <v>-2645.929999999993</v>
      </c>
      <c r="N34" s="731">
        <f t="shared" si="1"/>
        <v>2058.8235294117649</v>
      </c>
      <c r="O34" s="110">
        <f t="shared" si="4"/>
        <v>98823.529411764714</v>
      </c>
    </row>
    <row r="35" spans="1:16" ht="30" customHeight="1" x14ac:dyDescent="0.25">
      <c r="A35" s="709" t="s">
        <v>385</v>
      </c>
      <c r="B35" s="713"/>
      <c r="C35" s="713"/>
      <c r="D35" s="711" t="s">
        <v>186</v>
      </c>
      <c r="E35" s="712" t="s">
        <v>112</v>
      </c>
      <c r="F35" s="710">
        <v>42440</v>
      </c>
      <c r="G35" s="710">
        <v>43901</v>
      </c>
      <c r="H35" s="713" t="s">
        <v>4</v>
      </c>
      <c r="I35" s="714">
        <v>67114</v>
      </c>
      <c r="J35" s="3">
        <v>42471</v>
      </c>
      <c r="K35" s="625" t="s">
        <v>402</v>
      </c>
      <c r="L35" s="695">
        <v>40700</v>
      </c>
      <c r="M35" s="501">
        <f t="shared" si="0"/>
        <v>26414</v>
      </c>
      <c r="N35" s="731">
        <f t="shared" si="1"/>
        <v>1197.0588235294117</v>
      </c>
      <c r="O35" s="110">
        <f t="shared" si="4"/>
        <v>57458.823529411762</v>
      </c>
    </row>
    <row r="36" spans="1:16" ht="30" customHeight="1" x14ac:dyDescent="0.25">
      <c r="A36" s="709"/>
      <c r="B36" s="713"/>
      <c r="C36" s="713"/>
      <c r="D36" s="711" t="s">
        <v>39</v>
      </c>
      <c r="E36" s="712" t="s">
        <v>112</v>
      </c>
      <c r="F36" s="710">
        <v>42440</v>
      </c>
      <c r="G36" s="710">
        <v>43901</v>
      </c>
      <c r="H36" s="713" t="s">
        <v>4</v>
      </c>
      <c r="I36" s="714">
        <v>67352</v>
      </c>
      <c r="J36" s="710">
        <v>42471</v>
      </c>
      <c r="K36" s="709" t="s">
        <v>402</v>
      </c>
      <c r="L36" s="715"/>
      <c r="M36" s="716"/>
      <c r="N36" s="733"/>
      <c r="O36" s="717"/>
    </row>
    <row r="37" spans="1:16" ht="30" customHeight="1" x14ac:dyDescent="0.25">
      <c r="A37" s="709" t="s">
        <v>386</v>
      </c>
      <c r="B37" s="713"/>
      <c r="C37" s="713"/>
      <c r="D37" s="711" t="s">
        <v>37</v>
      </c>
      <c r="E37" s="712" t="s">
        <v>112</v>
      </c>
      <c r="F37" s="710">
        <v>42440</v>
      </c>
      <c r="G37" s="710">
        <v>43901</v>
      </c>
      <c r="H37" s="713" t="s">
        <v>4</v>
      </c>
      <c r="I37" s="714">
        <v>115272.71</v>
      </c>
      <c r="J37" s="3">
        <v>42471</v>
      </c>
      <c r="K37" s="625" t="s">
        <v>402</v>
      </c>
      <c r="L37" s="695">
        <v>40300</v>
      </c>
      <c r="M37" s="501">
        <f>I37-L37</f>
        <v>74972.710000000006</v>
      </c>
      <c r="N37" s="731">
        <f>L37/K37</f>
        <v>1185.2941176470588</v>
      </c>
      <c r="O37" s="110">
        <f>N37*48</f>
        <v>56894.117647058825</v>
      </c>
    </row>
    <row r="38" spans="1:16" ht="30" customHeight="1" x14ac:dyDescent="0.25">
      <c r="A38" s="709" t="s">
        <v>387</v>
      </c>
      <c r="B38" s="713"/>
      <c r="C38" s="713"/>
      <c r="D38" s="711" t="s">
        <v>40</v>
      </c>
      <c r="E38" s="712" t="s">
        <v>112</v>
      </c>
      <c r="F38" s="710">
        <v>42440</v>
      </c>
      <c r="G38" s="710">
        <v>43901</v>
      </c>
      <c r="H38" s="713" t="s">
        <v>4</v>
      </c>
      <c r="I38" s="714">
        <v>67140</v>
      </c>
      <c r="J38" s="3">
        <v>42471</v>
      </c>
      <c r="K38" s="625" t="s">
        <v>402</v>
      </c>
      <c r="L38" s="695">
        <v>42000</v>
      </c>
      <c r="M38" s="501">
        <f>I38-L38</f>
        <v>25140</v>
      </c>
      <c r="N38" s="731">
        <f>L38/K38</f>
        <v>1235.2941176470588</v>
      </c>
      <c r="O38" s="110">
        <f>N38*48</f>
        <v>59294.117647058825</v>
      </c>
    </row>
    <row r="39" spans="1:16" ht="30" customHeight="1" x14ac:dyDescent="0.25">
      <c r="A39" s="709" t="s">
        <v>388</v>
      </c>
      <c r="B39" s="710"/>
      <c r="C39" s="710"/>
      <c r="D39" s="711" t="s">
        <v>24</v>
      </c>
      <c r="E39" s="712" t="s">
        <v>177</v>
      </c>
      <c r="F39" s="710">
        <v>42545</v>
      </c>
      <c r="G39" s="710">
        <v>44006</v>
      </c>
      <c r="H39" s="713" t="s">
        <v>4</v>
      </c>
      <c r="I39" s="714">
        <v>30000000</v>
      </c>
      <c r="J39" s="3">
        <v>42575</v>
      </c>
      <c r="K39" s="625" t="s">
        <v>404</v>
      </c>
      <c r="L39" s="698">
        <v>13875000</v>
      </c>
      <c r="M39" s="501">
        <f>I39-L39</f>
        <v>16125000</v>
      </c>
      <c r="N39" s="731">
        <f>L39/K39</f>
        <v>447580.6451612903</v>
      </c>
      <c r="O39" s="110">
        <f>N39*48</f>
        <v>21483870.967741936</v>
      </c>
      <c r="P39" s="669" t="s">
        <v>738</v>
      </c>
    </row>
    <row r="40" spans="1:16" ht="30" customHeight="1" x14ac:dyDescent="0.25">
      <c r="A40" s="709" t="s">
        <v>384</v>
      </c>
      <c r="B40" s="710"/>
      <c r="C40" s="710"/>
      <c r="D40" s="711" t="s">
        <v>30</v>
      </c>
      <c r="E40" s="712" t="s">
        <v>181</v>
      </c>
      <c r="F40" s="710">
        <v>42664</v>
      </c>
      <c r="G40" s="710">
        <v>44125</v>
      </c>
      <c r="H40" s="713" t="s">
        <v>4</v>
      </c>
      <c r="I40" s="714">
        <v>91949</v>
      </c>
      <c r="J40" s="74">
        <v>42695</v>
      </c>
      <c r="K40" s="625" t="s">
        <v>499</v>
      </c>
      <c r="L40" s="696">
        <v>60700</v>
      </c>
      <c r="M40" s="501">
        <f>I40-L40</f>
        <v>31249</v>
      </c>
      <c r="N40" s="731">
        <f>L40/K40</f>
        <v>2248.1481481481483</v>
      </c>
      <c r="O40" s="110">
        <f>N40*48</f>
        <v>107911.11111111112</v>
      </c>
    </row>
    <row r="41" spans="1:16" ht="30" customHeight="1" x14ac:dyDescent="0.25">
      <c r="A41" s="713">
        <v>106225</v>
      </c>
      <c r="B41" s="713"/>
      <c r="C41" s="713"/>
      <c r="D41" s="713" t="s">
        <v>626</v>
      </c>
      <c r="E41" s="711" t="s">
        <v>627</v>
      </c>
      <c r="F41" s="710">
        <v>43143</v>
      </c>
      <c r="G41" s="710">
        <v>43873</v>
      </c>
      <c r="H41" s="713" t="s">
        <v>628</v>
      </c>
      <c r="I41" s="714">
        <v>6390000</v>
      </c>
      <c r="J41" s="3">
        <v>43171</v>
      </c>
      <c r="K41" s="619">
        <v>11</v>
      </c>
      <c r="L41" s="2">
        <v>1315000</v>
      </c>
      <c r="M41" s="501">
        <f t="shared" ref="M41:M47" si="5">I41-L41</f>
        <v>5075000</v>
      </c>
      <c r="N41" s="731">
        <f t="shared" ref="N41:N47" si="6">L41/K41</f>
        <v>119545.45454545454</v>
      </c>
      <c r="O41" s="110">
        <f>N41*49</f>
        <v>5857727.2727272725</v>
      </c>
    </row>
    <row r="42" spans="1:16" ht="30" customHeight="1" x14ac:dyDescent="0.25">
      <c r="A42" s="713">
        <v>105924</v>
      </c>
      <c r="B42" s="713"/>
      <c r="C42" s="713"/>
      <c r="D42" s="713" t="s">
        <v>333</v>
      </c>
      <c r="E42" s="711" t="s">
        <v>579</v>
      </c>
      <c r="F42" s="710">
        <v>43143</v>
      </c>
      <c r="G42" s="710">
        <v>43873</v>
      </c>
      <c r="H42" s="713" t="s">
        <v>36</v>
      </c>
      <c r="I42" s="714">
        <v>35000</v>
      </c>
      <c r="J42" s="3">
        <v>43174</v>
      </c>
      <c r="K42" s="619">
        <v>11</v>
      </c>
      <c r="L42" s="2">
        <v>54500</v>
      </c>
      <c r="M42" s="111">
        <f t="shared" si="5"/>
        <v>-19500</v>
      </c>
      <c r="N42" s="731">
        <f t="shared" si="6"/>
        <v>4954.545454545455</v>
      </c>
      <c r="O42" s="110">
        <f>N42*24</f>
        <v>118909.09090909091</v>
      </c>
    </row>
    <row r="43" spans="1:16" s="755" customFormat="1" ht="30" customHeight="1" x14ac:dyDescent="0.25">
      <c r="A43" s="760">
        <v>104554</v>
      </c>
      <c r="B43" s="760"/>
      <c r="C43" s="760"/>
      <c r="D43" s="760" t="s">
        <v>24</v>
      </c>
      <c r="E43" s="761" t="s">
        <v>731</v>
      </c>
      <c r="F43" s="762">
        <v>42738</v>
      </c>
      <c r="G43" s="762">
        <v>44199</v>
      </c>
      <c r="H43" s="760" t="s">
        <v>4</v>
      </c>
      <c r="I43" s="763">
        <v>576000</v>
      </c>
      <c r="J43" s="554">
        <v>42769</v>
      </c>
      <c r="K43" s="619">
        <v>24</v>
      </c>
      <c r="L43" s="696">
        <v>152600</v>
      </c>
      <c r="M43" s="501">
        <f t="shared" si="5"/>
        <v>423400</v>
      </c>
      <c r="N43" s="110">
        <f t="shared" si="6"/>
        <v>6358.333333333333</v>
      </c>
      <c r="O43" s="110">
        <f>N43*48</f>
        <v>305200</v>
      </c>
      <c r="P43" s="668" t="s">
        <v>732</v>
      </c>
    </row>
    <row r="44" spans="1:16" ht="30" customHeight="1" x14ac:dyDescent="0.25">
      <c r="A44" s="676">
        <v>124338</v>
      </c>
      <c r="B44" s="677"/>
      <c r="C44" s="677"/>
      <c r="D44" s="678" t="s">
        <v>582</v>
      </c>
      <c r="E44" s="679" t="s">
        <v>584</v>
      </c>
      <c r="F44" s="681">
        <v>42998</v>
      </c>
      <c r="G44" s="680">
        <v>44459</v>
      </c>
      <c r="H44" s="676" t="s">
        <v>4</v>
      </c>
      <c r="I44" s="693">
        <v>49300</v>
      </c>
      <c r="J44" s="4">
        <v>43028</v>
      </c>
      <c r="K44" s="619">
        <v>14</v>
      </c>
      <c r="L44" s="2">
        <v>42000</v>
      </c>
      <c r="M44" s="501">
        <f t="shared" si="5"/>
        <v>7300</v>
      </c>
      <c r="N44" s="731">
        <f t="shared" si="6"/>
        <v>3000</v>
      </c>
      <c r="O44" s="110">
        <f>N44*48</f>
        <v>144000</v>
      </c>
      <c r="P44" s="726">
        <v>103004</v>
      </c>
    </row>
    <row r="45" spans="1:16" ht="30" customHeight="1" x14ac:dyDescent="0.25">
      <c r="A45" s="676">
        <v>115483</v>
      </c>
      <c r="B45" s="677"/>
      <c r="C45" s="677"/>
      <c r="D45" s="676" t="s">
        <v>580</v>
      </c>
      <c r="E45" s="676" t="s">
        <v>601</v>
      </c>
      <c r="F45" s="680">
        <v>43096</v>
      </c>
      <c r="G45" s="680">
        <v>44557</v>
      </c>
      <c r="H45" s="676" t="s">
        <v>4</v>
      </c>
      <c r="I45" s="693">
        <v>1500000</v>
      </c>
      <c r="J45" s="4">
        <v>43127</v>
      </c>
      <c r="K45" s="619">
        <v>13</v>
      </c>
      <c r="L45" s="2">
        <v>396000</v>
      </c>
      <c r="M45" s="501">
        <f t="shared" si="5"/>
        <v>1104000</v>
      </c>
      <c r="N45" s="731">
        <f t="shared" si="6"/>
        <v>30461.538461538461</v>
      </c>
      <c r="O45" s="110">
        <f>N45*48</f>
        <v>1462153.846153846</v>
      </c>
    </row>
    <row r="46" spans="1:16" ht="30" customHeight="1" x14ac:dyDescent="0.25">
      <c r="A46" s="676">
        <v>125973</v>
      </c>
      <c r="B46" s="676"/>
      <c r="C46" s="676"/>
      <c r="D46" s="676" t="s">
        <v>27</v>
      </c>
      <c r="E46" s="679" t="s">
        <v>437</v>
      </c>
      <c r="F46" s="680">
        <v>43096</v>
      </c>
      <c r="G46" s="680">
        <v>44557</v>
      </c>
      <c r="H46" s="676" t="s">
        <v>4</v>
      </c>
      <c r="I46" s="693">
        <v>350000</v>
      </c>
      <c r="J46" s="4">
        <v>43096</v>
      </c>
      <c r="K46" s="619">
        <v>14</v>
      </c>
      <c r="L46" s="2">
        <v>142000</v>
      </c>
      <c r="M46" s="501">
        <f t="shared" si="5"/>
        <v>208000</v>
      </c>
      <c r="N46" s="731">
        <f t="shared" si="6"/>
        <v>10142.857142857143</v>
      </c>
      <c r="O46" s="110">
        <f>N46*48</f>
        <v>486857.14285714284</v>
      </c>
    </row>
    <row r="47" spans="1:16" ht="30" customHeight="1" x14ac:dyDescent="0.25">
      <c r="A47" s="738">
        <v>126114</v>
      </c>
      <c r="B47" s="739"/>
      <c r="C47" s="739"/>
      <c r="D47" s="738" t="s">
        <v>630</v>
      </c>
      <c r="E47" s="738"/>
      <c r="F47" s="741">
        <v>43426</v>
      </c>
      <c r="G47" s="741">
        <v>44887</v>
      </c>
      <c r="H47" s="738" t="s">
        <v>4</v>
      </c>
      <c r="I47" s="740">
        <v>7400000</v>
      </c>
      <c r="J47" s="407">
        <v>43456</v>
      </c>
      <c r="K47" s="2">
        <v>1</v>
      </c>
      <c r="L47" s="2">
        <v>14800</v>
      </c>
      <c r="M47" s="501">
        <f t="shared" si="5"/>
        <v>7385200</v>
      </c>
      <c r="N47" s="731">
        <f t="shared" si="6"/>
        <v>14800</v>
      </c>
      <c r="O47" s="110">
        <f>N47*48</f>
        <v>710400</v>
      </c>
    </row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</sheetData>
  <mergeCells count="12">
    <mergeCell ref="O8:O9"/>
    <mergeCell ref="A2:B2"/>
    <mergeCell ref="A4:B4"/>
    <mergeCell ref="A5:C5"/>
    <mergeCell ref="A8:A9"/>
    <mergeCell ref="B8:B9"/>
    <mergeCell ref="C8:C9"/>
    <mergeCell ref="D8:E9"/>
    <mergeCell ref="F8:I8"/>
    <mergeCell ref="J8:L8"/>
    <mergeCell ref="M8:M9"/>
    <mergeCell ref="N8:N9"/>
  </mergeCells>
  <pageMargins left="0.7" right="0.7" top="0.75" bottom="0.75" header="0.3" footer="0.3"/>
  <pageSetup paperSize="9" orientation="portrait" r:id="rId1"/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7"/>
  <dimension ref="A1:P56"/>
  <sheetViews>
    <sheetView topLeftCell="A33" workbookViewId="0">
      <selection activeCell="L39" sqref="L39"/>
    </sheetView>
  </sheetViews>
  <sheetFormatPr defaultColWidth="9.140625" defaultRowHeight="15" x14ac:dyDescent="0.25"/>
  <cols>
    <col min="1" max="1" width="10.28515625" style="736" customWidth="1"/>
    <col min="2" max="2" width="9.42578125" style="736" customWidth="1"/>
    <col min="3" max="3" width="10.28515625" style="736" customWidth="1"/>
    <col min="4" max="4" width="22.28515625" style="736" customWidth="1"/>
    <col min="5" max="5" width="15" style="736" customWidth="1"/>
    <col min="6" max="6" width="10.5703125" style="736" customWidth="1"/>
    <col min="7" max="7" width="10.7109375" style="736" customWidth="1"/>
    <col min="8" max="8" width="12.7109375" style="736" customWidth="1"/>
    <col min="9" max="9" width="17.5703125" style="736" customWidth="1"/>
    <col min="10" max="10" width="10.140625" style="736" customWidth="1"/>
    <col min="11" max="11" width="10.28515625" style="736" customWidth="1"/>
    <col min="12" max="12" width="11.28515625" style="736" customWidth="1"/>
    <col min="13" max="13" width="12.5703125" style="736" customWidth="1"/>
    <col min="14" max="15" width="11.85546875" style="683" customWidth="1"/>
    <col min="16" max="16" width="36" style="736" customWidth="1"/>
    <col min="17" max="16384" width="9.140625" style="736"/>
  </cols>
  <sheetData>
    <row r="1" spans="1:16" x14ac:dyDescent="0.25">
      <c r="A1" s="736" t="s">
        <v>681</v>
      </c>
      <c r="D1" s="363"/>
    </row>
    <row r="2" spans="1:16" s="447" customFormat="1" x14ac:dyDescent="0.25">
      <c r="A2" s="899"/>
      <c r="B2" s="899"/>
      <c r="C2" s="742"/>
      <c r="D2" s="743"/>
      <c r="N2" s="745"/>
      <c r="O2" s="745"/>
    </row>
    <row r="3" spans="1:16" x14ac:dyDescent="0.25">
      <c r="A3" s="706" t="s">
        <v>667</v>
      </c>
      <c r="B3" s="706"/>
      <c r="C3" s="707"/>
      <c r="D3" s="363"/>
    </row>
    <row r="4" spans="1:16" x14ac:dyDescent="0.25">
      <c r="A4" s="892" t="s">
        <v>668</v>
      </c>
      <c r="B4" s="892"/>
      <c r="C4" s="708"/>
      <c r="D4" s="363"/>
    </row>
    <row r="5" spans="1:16" x14ac:dyDescent="0.25">
      <c r="A5" s="893" t="s">
        <v>661</v>
      </c>
      <c r="B5" s="893"/>
      <c r="C5" s="893"/>
      <c r="D5" s="363"/>
    </row>
    <row r="6" spans="1:16" x14ac:dyDescent="0.25">
      <c r="A6" s="737" t="s">
        <v>696</v>
      </c>
      <c r="B6" s="737"/>
      <c r="C6" s="737"/>
      <c r="D6" s="363"/>
    </row>
    <row r="7" spans="1:16" ht="15.75" thickBot="1" x14ac:dyDescent="0.3"/>
    <row r="8" spans="1:16" ht="15.75" thickBot="1" x14ac:dyDescent="0.3">
      <c r="A8" s="868" t="s">
        <v>355</v>
      </c>
      <c r="B8" s="868" t="s">
        <v>131</v>
      </c>
      <c r="C8" s="868" t="s">
        <v>201</v>
      </c>
      <c r="D8" s="870" t="s">
        <v>0</v>
      </c>
      <c r="E8" s="871"/>
      <c r="F8" s="874" t="s">
        <v>1</v>
      </c>
      <c r="G8" s="875"/>
      <c r="H8" s="875"/>
      <c r="I8" s="876"/>
      <c r="J8" s="870" t="s">
        <v>2</v>
      </c>
      <c r="K8" s="877"/>
      <c r="L8" s="877"/>
      <c r="M8" s="878" t="s">
        <v>19</v>
      </c>
      <c r="N8" s="900" t="s">
        <v>703</v>
      </c>
      <c r="O8" s="897" t="s">
        <v>654</v>
      </c>
    </row>
    <row r="9" spans="1:16" ht="45.75" thickBot="1" x14ac:dyDescent="0.3">
      <c r="A9" s="879"/>
      <c r="B9" s="869"/>
      <c r="C9" s="869"/>
      <c r="D9" s="872"/>
      <c r="E9" s="873"/>
      <c r="F9" s="65" t="s">
        <v>116</v>
      </c>
      <c r="G9" s="65" t="s">
        <v>117</v>
      </c>
      <c r="H9" s="65" t="s">
        <v>118</v>
      </c>
      <c r="I9" s="684" t="s">
        <v>119</v>
      </c>
      <c r="J9" s="65" t="s">
        <v>120</v>
      </c>
      <c r="K9" s="608" t="s">
        <v>702</v>
      </c>
      <c r="L9" s="65" t="s">
        <v>122</v>
      </c>
      <c r="M9" s="879"/>
      <c r="N9" s="901"/>
      <c r="O9" s="898"/>
    </row>
    <row r="10" spans="1:16" ht="30" hidden="1" customHeight="1" x14ac:dyDescent="0.25">
      <c r="A10" s="31">
        <v>116554</v>
      </c>
      <c r="B10" s="31"/>
      <c r="C10" s="31"/>
      <c r="D10" s="66" t="s">
        <v>433</v>
      </c>
      <c r="E10" s="66" t="s">
        <v>434</v>
      </c>
      <c r="F10" s="32">
        <v>43200</v>
      </c>
      <c r="G10" s="32">
        <v>43465</v>
      </c>
      <c r="H10" s="31" t="s">
        <v>639</v>
      </c>
      <c r="I10" s="691">
        <v>50000</v>
      </c>
      <c r="J10" s="3">
        <v>43230</v>
      </c>
      <c r="K10" s="619">
        <v>9</v>
      </c>
      <c r="L10" s="2"/>
      <c r="M10" s="501">
        <f t="shared" ref="M10:M35" si="0">I10-L10</f>
        <v>50000</v>
      </c>
      <c r="N10" s="110">
        <v>2400</v>
      </c>
      <c r="O10" s="110">
        <v>28800</v>
      </c>
    </row>
    <row r="11" spans="1:16" ht="30" hidden="1" customHeight="1" x14ac:dyDescent="0.25">
      <c r="A11" s="31">
        <v>109792</v>
      </c>
      <c r="B11" s="31"/>
      <c r="C11" s="31"/>
      <c r="D11" s="31" t="s">
        <v>637</v>
      </c>
      <c r="E11" s="66" t="s">
        <v>638</v>
      </c>
      <c r="F11" s="32">
        <v>43202</v>
      </c>
      <c r="G11" s="32">
        <v>43465</v>
      </c>
      <c r="H11" s="31" t="s">
        <v>639</v>
      </c>
      <c r="I11" s="691">
        <v>198000</v>
      </c>
      <c r="J11" s="3">
        <v>43232</v>
      </c>
      <c r="K11" s="619">
        <v>9</v>
      </c>
      <c r="L11" s="2"/>
      <c r="M11" s="501">
        <f t="shared" si="0"/>
        <v>198000</v>
      </c>
      <c r="N11" s="110">
        <v>49500</v>
      </c>
      <c r="O11" s="110">
        <v>594000</v>
      </c>
      <c r="P11" s="669" t="s">
        <v>694</v>
      </c>
    </row>
    <row r="12" spans="1:16" ht="30" hidden="1" customHeight="1" x14ac:dyDescent="0.25">
      <c r="A12" s="236" t="s">
        <v>372</v>
      </c>
      <c r="B12" s="93"/>
      <c r="C12" s="93"/>
      <c r="D12" s="68" t="s">
        <v>50</v>
      </c>
      <c r="E12" s="69" t="s">
        <v>103</v>
      </c>
      <c r="F12" s="25">
        <v>42013</v>
      </c>
      <c r="G12" s="25">
        <v>43474</v>
      </c>
      <c r="H12" s="25" t="s">
        <v>4</v>
      </c>
      <c r="I12" s="688" t="s">
        <v>547</v>
      </c>
      <c r="J12" s="3">
        <v>42044</v>
      </c>
      <c r="K12" s="625" t="s">
        <v>518</v>
      </c>
      <c r="L12" s="695"/>
      <c r="M12" s="501" t="e">
        <f t="shared" si="0"/>
        <v>#VALUE!</v>
      </c>
      <c r="N12" s="110">
        <f>L12/K12</f>
        <v>0</v>
      </c>
      <c r="O12" s="110">
        <f>N12*48</f>
        <v>0</v>
      </c>
    </row>
    <row r="13" spans="1:16" ht="30" hidden="1" customHeight="1" x14ac:dyDescent="0.25">
      <c r="A13" s="236" t="s">
        <v>373</v>
      </c>
      <c r="B13" s="93"/>
      <c r="C13" s="93"/>
      <c r="D13" s="68" t="s">
        <v>51</v>
      </c>
      <c r="E13" s="69" t="s">
        <v>103</v>
      </c>
      <c r="F13" s="25">
        <v>42013</v>
      </c>
      <c r="G13" s="25">
        <v>43474</v>
      </c>
      <c r="H13" s="25" t="s">
        <v>4</v>
      </c>
      <c r="I13" s="688">
        <v>30000</v>
      </c>
      <c r="J13" s="3">
        <v>42044</v>
      </c>
      <c r="K13" s="625" t="s">
        <v>518</v>
      </c>
      <c r="L13" s="695"/>
      <c r="M13" s="501">
        <f t="shared" si="0"/>
        <v>30000</v>
      </c>
      <c r="N13" s="110">
        <f>L13/K13</f>
        <v>0</v>
      </c>
      <c r="O13" s="110">
        <f>N13*48</f>
        <v>0</v>
      </c>
    </row>
    <row r="14" spans="1:16" ht="30" hidden="1" customHeight="1" x14ac:dyDescent="0.25">
      <c r="A14" s="237" t="s">
        <v>374</v>
      </c>
      <c r="B14" s="25"/>
      <c r="C14" s="25"/>
      <c r="D14" s="68" t="s">
        <v>129</v>
      </c>
      <c r="E14" s="69" t="s">
        <v>103</v>
      </c>
      <c r="F14" s="25">
        <v>42013</v>
      </c>
      <c r="G14" s="25">
        <v>43474</v>
      </c>
      <c r="H14" s="25" t="s">
        <v>4</v>
      </c>
      <c r="I14" s="689" t="s">
        <v>547</v>
      </c>
      <c r="J14" s="3">
        <v>42044</v>
      </c>
      <c r="K14" s="625" t="s">
        <v>518</v>
      </c>
      <c r="L14" s="695"/>
      <c r="M14" s="501" t="e">
        <f t="shared" si="0"/>
        <v>#VALUE!</v>
      </c>
      <c r="N14" s="110">
        <f>L14/K14</f>
        <v>0</v>
      </c>
      <c r="O14" s="110">
        <f>N14*48</f>
        <v>0</v>
      </c>
    </row>
    <row r="15" spans="1:16" ht="30" customHeight="1" x14ac:dyDescent="0.25">
      <c r="A15" s="237" t="s">
        <v>375</v>
      </c>
      <c r="B15" s="25"/>
      <c r="C15" s="25"/>
      <c r="D15" s="68" t="s">
        <v>196</v>
      </c>
      <c r="E15" s="69" t="s">
        <v>104</v>
      </c>
      <c r="F15" s="25">
        <v>42058</v>
      </c>
      <c r="G15" s="25">
        <v>43519</v>
      </c>
      <c r="H15" s="25" t="s">
        <v>4</v>
      </c>
      <c r="I15" s="688">
        <v>10708492</v>
      </c>
      <c r="J15" s="25">
        <v>42086</v>
      </c>
      <c r="K15" s="626" t="s">
        <v>518</v>
      </c>
      <c r="L15" s="697"/>
      <c r="M15" s="622"/>
      <c r="N15" s="361"/>
      <c r="O15" s="361"/>
    </row>
    <row r="16" spans="1:16" ht="30" customHeight="1" x14ac:dyDescent="0.25">
      <c r="A16" s="237" t="s">
        <v>376</v>
      </c>
      <c r="B16" s="25"/>
      <c r="C16" s="25"/>
      <c r="D16" s="68" t="s">
        <v>7</v>
      </c>
      <c r="E16" s="69" t="s">
        <v>182</v>
      </c>
      <c r="F16" s="25">
        <v>42137</v>
      </c>
      <c r="G16" s="25">
        <v>43598</v>
      </c>
      <c r="H16" s="25" t="s">
        <v>4</v>
      </c>
      <c r="I16" s="688">
        <v>419996</v>
      </c>
      <c r="J16" s="3">
        <v>42168</v>
      </c>
      <c r="K16" s="625" t="s">
        <v>397</v>
      </c>
      <c r="L16" s="695">
        <v>430000</v>
      </c>
      <c r="M16" s="111">
        <f t="shared" si="0"/>
        <v>-10004</v>
      </c>
      <c r="N16" s="110">
        <f t="shared" ref="N16:N35" si="1">L16/K16</f>
        <v>9772.7272727272721</v>
      </c>
      <c r="O16" s="110">
        <f t="shared" ref="O16:O21" si="2">N16*48</f>
        <v>469090.90909090906</v>
      </c>
    </row>
    <row r="17" spans="1:16" ht="30" customHeight="1" x14ac:dyDescent="0.25">
      <c r="A17" s="237" t="s">
        <v>377</v>
      </c>
      <c r="B17" s="24"/>
      <c r="C17" s="24"/>
      <c r="D17" s="68" t="s">
        <v>48</v>
      </c>
      <c r="E17" s="69" t="s">
        <v>105</v>
      </c>
      <c r="F17" s="25">
        <v>42150</v>
      </c>
      <c r="G17" s="25">
        <v>43611</v>
      </c>
      <c r="H17" s="24" t="s">
        <v>4</v>
      </c>
      <c r="I17" s="688">
        <v>19800</v>
      </c>
      <c r="J17" s="3">
        <v>42181</v>
      </c>
      <c r="K17" s="625" t="s">
        <v>397</v>
      </c>
      <c r="L17" s="695">
        <v>20000</v>
      </c>
      <c r="M17" s="111">
        <f t="shared" si="0"/>
        <v>-200</v>
      </c>
      <c r="N17" s="110">
        <f t="shared" si="1"/>
        <v>454.54545454545456</v>
      </c>
      <c r="O17" s="110">
        <f t="shared" si="2"/>
        <v>21818.18181818182</v>
      </c>
    </row>
    <row r="18" spans="1:16" ht="30" customHeight="1" x14ac:dyDescent="0.25">
      <c r="A18" s="237" t="s">
        <v>378</v>
      </c>
      <c r="B18" s="25"/>
      <c r="C18" s="25"/>
      <c r="D18" s="68" t="s">
        <v>10</v>
      </c>
      <c r="E18" s="69" t="s">
        <v>107</v>
      </c>
      <c r="F18" s="25">
        <v>42259</v>
      </c>
      <c r="G18" s="25">
        <v>43720</v>
      </c>
      <c r="H18" s="24" t="s">
        <v>4</v>
      </c>
      <c r="I18" s="688">
        <v>282000</v>
      </c>
      <c r="J18" s="3">
        <v>42289</v>
      </c>
      <c r="K18" s="625" t="s">
        <v>399</v>
      </c>
      <c r="L18" s="695">
        <v>224000</v>
      </c>
      <c r="M18" s="501">
        <f t="shared" si="0"/>
        <v>58000</v>
      </c>
      <c r="N18" s="110">
        <f t="shared" si="1"/>
        <v>5600</v>
      </c>
      <c r="O18" s="110">
        <f t="shared" si="2"/>
        <v>268800</v>
      </c>
    </row>
    <row r="19" spans="1:16" ht="30" customHeight="1" x14ac:dyDescent="0.25">
      <c r="A19" s="236" t="s">
        <v>379</v>
      </c>
      <c r="B19" s="93"/>
      <c r="C19" s="93"/>
      <c r="D19" s="68" t="s">
        <v>6</v>
      </c>
      <c r="E19" s="69" t="s">
        <v>106</v>
      </c>
      <c r="F19" s="25">
        <v>42259</v>
      </c>
      <c r="G19" s="25">
        <v>43720</v>
      </c>
      <c r="H19" s="24" t="s">
        <v>4</v>
      </c>
      <c r="I19" s="688">
        <v>53600</v>
      </c>
      <c r="J19" s="3">
        <v>42289</v>
      </c>
      <c r="K19" s="625" t="s">
        <v>399</v>
      </c>
      <c r="L19" s="695">
        <v>55600</v>
      </c>
      <c r="M19" s="111">
        <f t="shared" si="0"/>
        <v>-2000</v>
      </c>
      <c r="N19" s="110">
        <f t="shared" si="1"/>
        <v>1390</v>
      </c>
      <c r="O19" s="110">
        <f t="shared" si="2"/>
        <v>66720</v>
      </c>
    </row>
    <row r="20" spans="1:16" ht="30" customHeight="1" x14ac:dyDescent="0.25">
      <c r="A20" s="236" t="s">
        <v>380</v>
      </c>
      <c r="B20" s="93"/>
      <c r="C20" s="93"/>
      <c r="D20" s="68" t="s">
        <v>47</v>
      </c>
      <c r="E20" s="69" t="s">
        <v>108</v>
      </c>
      <c r="F20" s="25">
        <v>42259</v>
      </c>
      <c r="G20" s="25">
        <v>43720</v>
      </c>
      <c r="H20" s="24" t="s">
        <v>4</v>
      </c>
      <c r="I20" s="688">
        <v>1599996</v>
      </c>
      <c r="J20" s="3">
        <v>42289</v>
      </c>
      <c r="K20" s="625" t="s">
        <v>85</v>
      </c>
      <c r="L20" s="695">
        <v>1605000</v>
      </c>
      <c r="M20" s="111">
        <f t="shared" si="0"/>
        <v>-5004</v>
      </c>
      <c r="N20" s="110">
        <f t="shared" si="1"/>
        <v>41153.846153846156</v>
      </c>
      <c r="O20" s="110">
        <f t="shared" si="2"/>
        <v>1975384.6153846155</v>
      </c>
    </row>
    <row r="21" spans="1:16" ht="30" customHeight="1" x14ac:dyDescent="0.25">
      <c r="A21" s="237" t="s">
        <v>381</v>
      </c>
      <c r="B21" s="25"/>
      <c r="C21" s="25"/>
      <c r="D21" s="68" t="s">
        <v>184</v>
      </c>
      <c r="E21" s="69" t="s">
        <v>109</v>
      </c>
      <c r="F21" s="25">
        <v>42259</v>
      </c>
      <c r="G21" s="25">
        <v>43720</v>
      </c>
      <c r="H21" s="24" t="s">
        <v>4</v>
      </c>
      <c r="I21" s="688">
        <v>868400</v>
      </c>
      <c r="J21" s="74">
        <v>42289</v>
      </c>
      <c r="K21" s="625" t="s">
        <v>399</v>
      </c>
      <c r="L21" s="695">
        <v>760000</v>
      </c>
      <c r="M21" s="501">
        <f t="shared" si="0"/>
        <v>108400</v>
      </c>
      <c r="N21" s="110">
        <f t="shared" si="1"/>
        <v>19000</v>
      </c>
      <c r="O21" s="110">
        <f t="shared" si="2"/>
        <v>912000</v>
      </c>
    </row>
    <row r="22" spans="1:16" ht="30" customHeight="1" x14ac:dyDescent="0.25">
      <c r="A22" s="24">
        <v>108132</v>
      </c>
      <c r="B22" s="95"/>
      <c r="C22" s="95"/>
      <c r="D22" s="24" t="s">
        <v>425</v>
      </c>
      <c r="E22" s="95" t="s">
        <v>97</v>
      </c>
      <c r="F22" s="25">
        <v>42817</v>
      </c>
      <c r="G22" s="25">
        <v>43547</v>
      </c>
      <c r="H22" s="24" t="s">
        <v>36</v>
      </c>
      <c r="I22" s="690">
        <v>19900</v>
      </c>
      <c r="J22" s="3">
        <v>42848</v>
      </c>
      <c r="K22" s="619">
        <v>22</v>
      </c>
      <c r="L22" s="696">
        <v>21200</v>
      </c>
      <c r="M22" s="111">
        <f t="shared" si="0"/>
        <v>-1300</v>
      </c>
      <c r="N22" s="110">
        <f t="shared" si="1"/>
        <v>963.63636363636363</v>
      </c>
      <c r="O22" s="110">
        <f>N22*24</f>
        <v>23127.272727272728</v>
      </c>
    </row>
    <row r="23" spans="1:16" ht="30" customHeight="1" x14ac:dyDescent="0.25">
      <c r="A23" s="24" t="s">
        <v>365</v>
      </c>
      <c r="B23" s="24"/>
      <c r="C23" s="24"/>
      <c r="D23" s="24" t="s">
        <v>630</v>
      </c>
      <c r="E23" s="24" t="s">
        <v>632</v>
      </c>
      <c r="F23" s="25">
        <v>43179</v>
      </c>
      <c r="G23" s="25">
        <v>43544</v>
      </c>
      <c r="H23" s="24" t="s">
        <v>32</v>
      </c>
      <c r="I23" s="688">
        <v>69400</v>
      </c>
      <c r="J23" s="3">
        <v>43210</v>
      </c>
      <c r="K23" s="619">
        <v>10</v>
      </c>
      <c r="L23" s="2">
        <v>157000</v>
      </c>
      <c r="M23" s="111">
        <f t="shared" si="0"/>
        <v>-87600</v>
      </c>
      <c r="N23" s="110">
        <f t="shared" si="1"/>
        <v>15700</v>
      </c>
      <c r="O23" s="110">
        <f>N23*12</f>
        <v>188400</v>
      </c>
      <c r="P23" s="669" t="s">
        <v>683</v>
      </c>
    </row>
    <row r="24" spans="1:16" ht="30" customHeight="1" x14ac:dyDescent="0.25">
      <c r="A24" s="24">
        <v>112799</v>
      </c>
      <c r="B24" s="24"/>
      <c r="C24" s="24"/>
      <c r="D24" s="24" t="s">
        <v>631</v>
      </c>
      <c r="E24" s="68" t="s">
        <v>633</v>
      </c>
      <c r="F24" s="25">
        <v>43186</v>
      </c>
      <c r="G24" s="25">
        <v>43551</v>
      </c>
      <c r="H24" s="24" t="s">
        <v>32</v>
      </c>
      <c r="I24" s="688">
        <v>72300</v>
      </c>
      <c r="J24" s="3">
        <v>43217</v>
      </c>
      <c r="K24" s="619">
        <v>10</v>
      </c>
      <c r="L24" s="2">
        <v>88800</v>
      </c>
      <c r="M24" s="111">
        <f t="shared" si="0"/>
        <v>-16500</v>
      </c>
      <c r="N24" s="110">
        <f t="shared" si="1"/>
        <v>8880</v>
      </c>
      <c r="O24" s="110">
        <f>N24*12</f>
        <v>106560</v>
      </c>
    </row>
    <row r="25" spans="1:16" ht="30" customHeight="1" x14ac:dyDescent="0.25">
      <c r="A25" s="24">
        <v>124764</v>
      </c>
      <c r="B25" s="24"/>
      <c r="C25" s="24"/>
      <c r="D25" s="24" t="s">
        <v>634</v>
      </c>
      <c r="E25" s="68" t="s">
        <v>635</v>
      </c>
      <c r="F25" s="25">
        <v>43188</v>
      </c>
      <c r="G25" s="25">
        <v>43552</v>
      </c>
      <c r="H25" s="24" t="s">
        <v>32</v>
      </c>
      <c r="I25" s="688">
        <v>50000</v>
      </c>
      <c r="J25" s="3">
        <v>43219</v>
      </c>
      <c r="K25" s="619">
        <v>10</v>
      </c>
      <c r="L25" s="2">
        <v>26000</v>
      </c>
      <c r="M25" s="501">
        <f t="shared" si="0"/>
        <v>24000</v>
      </c>
      <c r="N25" s="110">
        <f t="shared" si="1"/>
        <v>2600</v>
      </c>
      <c r="O25" s="642">
        <f>N25*12</f>
        <v>31200</v>
      </c>
    </row>
    <row r="26" spans="1:16" ht="30" customHeight="1" x14ac:dyDescent="0.25">
      <c r="A26" s="24">
        <v>124338</v>
      </c>
      <c r="B26" s="24"/>
      <c r="C26" s="24"/>
      <c r="D26" s="24" t="s">
        <v>582</v>
      </c>
      <c r="E26" s="68" t="s">
        <v>636</v>
      </c>
      <c r="F26" s="25">
        <v>43188</v>
      </c>
      <c r="G26" s="25">
        <v>43552</v>
      </c>
      <c r="H26" s="24" t="s">
        <v>32</v>
      </c>
      <c r="I26" s="688">
        <v>59700</v>
      </c>
      <c r="J26" s="3">
        <v>43219</v>
      </c>
      <c r="K26" s="619">
        <v>10</v>
      </c>
      <c r="L26" s="2">
        <v>40000</v>
      </c>
      <c r="M26" s="501">
        <f t="shared" si="0"/>
        <v>19700</v>
      </c>
      <c r="N26" s="110">
        <f t="shared" si="1"/>
        <v>4000</v>
      </c>
      <c r="O26" s="110">
        <f>N26*12</f>
        <v>48000</v>
      </c>
      <c r="P26" s="726" t="s">
        <v>717</v>
      </c>
    </row>
    <row r="27" spans="1:16" ht="30" customHeight="1" x14ac:dyDescent="0.25">
      <c r="A27" s="24">
        <v>100406</v>
      </c>
      <c r="B27" s="24"/>
      <c r="C27" s="24"/>
      <c r="D27" s="24" t="s">
        <v>577</v>
      </c>
      <c r="E27" s="24" t="s">
        <v>640</v>
      </c>
      <c r="F27" s="25">
        <v>43215</v>
      </c>
      <c r="G27" s="25">
        <v>43580</v>
      </c>
      <c r="H27" s="24" t="s">
        <v>32</v>
      </c>
      <c r="I27" s="688">
        <v>148000</v>
      </c>
      <c r="J27" s="3">
        <v>43245</v>
      </c>
      <c r="K27" s="619">
        <v>9</v>
      </c>
      <c r="L27" s="2">
        <v>92600</v>
      </c>
      <c r="M27" s="501">
        <f t="shared" si="0"/>
        <v>55400</v>
      </c>
      <c r="N27" s="110">
        <f t="shared" si="1"/>
        <v>10288.888888888889</v>
      </c>
      <c r="O27" s="110">
        <f t="shared" ref="O27:O32" si="3">N27*12</f>
        <v>123466.66666666666</v>
      </c>
    </row>
    <row r="28" spans="1:16" ht="30" customHeight="1" x14ac:dyDescent="0.25">
      <c r="A28" s="24">
        <v>129272</v>
      </c>
      <c r="B28" s="95"/>
      <c r="C28" s="95"/>
      <c r="D28" s="68" t="s">
        <v>641</v>
      </c>
      <c r="E28" s="68" t="s">
        <v>182</v>
      </c>
      <c r="F28" s="25">
        <v>43225</v>
      </c>
      <c r="G28" s="25">
        <v>43590</v>
      </c>
      <c r="H28" s="24" t="s">
        <v>32</v>
      </c>
      <c r="I28" s="688">
        <v>24000</v>
      </c>
      <c r="J28" s="3">
        <v>43256</v>
      </c>
      <c r="K28" s="619">
        <v>9</v>
      </c>
      <c r="L28" s="2">
        <v>20600</v>
      </c>
      <c r="M28" s="501">
        <f t="shared" si="0"/>
        <v>3400</v>
      </c>
      <c r="N28" s="110">
        <f t="shared" si="1"/>
        <v>2288.8888888888887</v>
      </c>
      <c r="O28" s="110">
        <f t="shared" si="3"/>
        <v>27466.666666666664</v>
      </c>
    </row>
    <row r="29" spans="1:16" ht="30" customHeight="1" x14ac:dyDescent="0.25">
      <c r="A29" s="24">
        <v>126114</v>
      </c>
      <c r="B29" s="95"/>
      <c r="C29" s="95"/>
      <c r="D29" s="24" t="s">
        <v>630</v>
      </c>
      <c r="E29" s="24" t="s">
        <v>646</v>
      </c>
      <c r="F29" s="25">
        <v>43238</v>
      </c>
      <c r="G29" s="25">
        <v>43603</v>
      </c>
      <c r="H29" s="24" t="s">
        <v>32</v>
      </c>
      <c r="I29" s="688">
        <v>129000</v>
      </c>
      <c r="J29" s="3">
        <v>43269</v>
      </c>
      <c r="K29" s="619">
        <v>8</v>
      </c>
      <c r="L29" s="2">
        <v>72000</v>
      </c>
      <c r="M29" s="501">
        <f t="shared" si="0"/>
        <v>57000</v>
      </c>
      <c r="N29" s="110">
        <f t="shared" si="1"/>
        <v>9000</v>
      </c>
      <c r="O29" s="110">
        <f t="shared" si="3"/>
        <v>108000</v>
      </c>
      <c r="P29" s="669" t="s">
        <v>683</v>
      </c>
    </row>
    <row r="30" spans="1:16" ht="30" customHeight="1" x14ac:dyDescent="0.25">
      <c r="A30" s="24">
        <v>109726</v>
      </c>
      <c r="B30" s="95"/>
      <c r="C30" s="95"/>
      <c r="D30" s="24" t="s">
        <v>40</v>
      </c>
      <c r="E30" s="68" t="s">
        <v>182</v>
      </c>
      <c r="F30" s="25">
        <v>43235</v>
      </c>
      <c r="G30" s="25">
        <v>43600</v>
      </c>
      <c r="H30" s="24" t="s">
        <v>32</v>
      </c>
      <c r="I30" s="688">
        <v>45000</v>
      </c>
      <c r="J30" s="3">
        <v>43266</v>
      </c>
      <c r="K30" s="619">
        <v>8</v>
      </c>
      <c r="L30" s="2">
        <v>33300</v>
      </c>
      <c r="M30" s="501">
        <f t="shared" si="0"/>
        <v>11700</v>
      </c>
      <c r="N30" s="110">
        <f t="shared" si="1"/>
        <v>4162.5</v>
      </c>
      <c r="O30" s="110">
        <f t="shared" si="3"/>
        <v>49950</v>
      </c>
    </row>
    <row r="31" spans="1:16" ht="30" customHeight="1" x14ac:dyDescent="0.25">
      <c r="A31" s="24">
        <v>129358</v>
      </c>
      <c r="B31" s="95"/>
      <c r="C31" s="95"/>
      <c r="D31" s="68" t="s">
        <v>185</v>
      </c>
      <c r="E31" s="95" t="s">
        <v>111</v>
      </c>
      <c r="F31" s="25">
        <v>43300</v>
      </c>
      <c r="G31" s="25">
        <v>43665</v>
      </c>
      <c r="H31" s="24" t="s">
        <v>32</v>
      </c>
      <c r="I31" s="688">
        <v>169200</v>
      </c>
      <c r="J31" s="3">
        <v>43331</v>
      </c>
      <c r="K31" s="619">
        <v>6</v>
      </c>
      <c r="L31" s="2">
        <v>69000</v>
      </c>
      <c r="M31" s="501">
        <f t="shared" si="0"/>
        <v>100200</v>
      </c>
      <c r="N31" s="582">
        <f t="shared" si="1"/>
        <v>11500</v>
      </c>
      <c r="O31" s="582">
        <f t="shared" si="3"/>
        <v>138000</v>
      </c>
    </row>
    <row r="32" spans="1:16" ht="30" customHeight="1" x14ac:dyDescent="0.25">
      <c r="A32" s="24">
        <v>105924</v>
      </c>
      <c r="B32" s="24"/>
      <c r="C32" s="24"/>
      <c r="D32" s="24" t="s">
        <v>333</v>
      </c>
      <c r="E32" s="68" t="s">
        <v>579</v>
      </c>
      <c r="F32" s="25">
        <v>43314</v>
      </c>
      <c r="G32" s="25">
        <v>43679</v>
      </c>
      <c r="H32" s="24" t="s">
        <v>32</v>
      </c>
      <c r="I32" s="688">
        <v>137500</v>
      </c>
      <c r="J32" s="3">
        <v>43345</v>
      </c>
      <c r="K32" s="619">
        <v>6</v>
      </c>
      <c r="L32" s="9">
        <v>33800</v>
      </c>
      <c r="M32" s="501">
        <f t="shared" si="0"/>
        <v>103700</v>
      </c>
      <c r="N32" s="582">
        <f t="shared" si="1"/>
        <v>5633.333333333333</v>
      </c>
      <c r="O32" s="582">
        <f t="shared" si="3"/>
        <v>67600</v>
      </c>
    </row>
    <row r="33" spans="1:16" ht="30" customHeight="1" x14ac:dyDescent="0.25">
      <c r="A33" s="709" t="s">
        <v>383</v>
      </c>
      <c r="B33" s="710"/>
      <c r="C33" s="710"/>
      <c r="D33" s="711" t="s">
        <v>185</v>
      </c>
      <c r="E33" s="712" t="s">
        <v>111</v>
      </c>
      <c r="F33" s="710">
        <v>42389</v>
      </c>
      <c r="G33" s="710">
        <v>43850</v>
      </c>
      <c r="H33" s="713" t="s">
        <v>4</v>
      </c>
      <c r="I33" s="714">
        <v>358800</v>
      </c>
      <c r="J33" s="3">
        <v>42420</v>
      </c>
      <c r="K33" s="625" t="s">
        <v>519</v>
      </c>
      <c r="L33" s="696">
        <v>493000</v>
      </c>
      <c r="M33" s="111">
        <f t="shared" si="0"/>
        <v>-134200</v>
      </c>
      <c r="N33" s="110">
        <f t="shared" si="1"/>
        <v>13694.444444444445</v>
      </c>
      <c r="O33" s="110">
        <f t="shared" ref="O33:O35" si="4">N33*48</f>
        <v>657333.33333333337</v>
      </c>
    </row>
    <row r="34" spans="1:16" ht="30" customHeight="1" x14ac:dyDescent="0.25">
      <c r="A34" s="709" t="s">
        <v>384</v>
      </c>
      <c r="B34" s="713"/>
      <c r="C34" s="713"/>
      <c r="D34" s="711" t="s">
        <v>38</v>
      </c>
      <c r="E34" s="712" t="s">
        <v>112</v>
      </c>
      <c r="F34" s="710">
        <v>42440</v>
      </c>
      <c r="G34" s="710">
        <v>43901</v>
      </c>
      <c r="H34" s="713" t="s">
        <v>4</v>
      </c>
      <c r="I34" s="714">
        <v>67354.070000000007</v>
      </c>
      <c r="J34" s="74">
        <v>42471</v>
      </c>
      <c r="K34" s="625" t="s">
        <v>402</v>
      </c>
      <c r="L34" s="696">
        <v>70000</v>
      </c>
      <c r="M34" s="111">
        <f t="shared" si="0"/>
        <v>-2645.929999999993</v>
      </c>
      <c r="N34" s="110">
        <f t="shared" si="1"/>
        <v>2058.8235294117649</v>
      </c>
      <c r="O34" s="110">
        <f t="shared" si="4"/>
        <v>98823.529411764714</v>
      </c>
    </row>
    <row r="35" spans="1:16" ht="30" customHeight="1" x14ac:dyDescent="0.25">
      <c r="A35" s="709" t="s">
        <v>385</v>
      </c>
      <c r="B35" s="713"/>
      <c r="C35" s="713"/>
      <c r="D35" s="711" t="s">
        <v>186</v>
      </c>
      <c r="E35" s="712" t="s">
        <v>112</v>
      </c>
      <c r="F35" s="710">
        <v>42440</v>
      </c>
      <c r="G35" s="710">
        <v>43901</v>
      </c>
      <c r="H35" s="713" t="s">
        <v>4</v>
      </c>
      <c r="I35" s="714">
        <v>67114</v>
      </c>
      <c r="J35" s="3">
        <v>42471</v>
      </c>
      <c r="K35" s="625" t="s">
        <v>402</v>
      </c>
      <c r="L35" s="695">
        <v>40800</v>
      </c>
      <c r="M35" s="501">
        <f t="shared" si="0"/>
        <v>26314</v>
      </c>
      <c r="N35" s="110">
        <f t="shared" si="1"/>
        <v>1200</v>
      </c>
      <c r="O35" s="110">
        <f t="shared" si="4"/>
        <v>57600</v>
      </c>
    </row>
    <row r="36" spans="1:16" ht="30" customHeight="1" x14ac:dyDescent="0.25">
      <c r="A36" s="709"/>
      <c r="B36" s="713"/>
      <c r="C36" s="713"/>
      <c r="D36" s="711" t="s">
        <v>39</v>
      </c>
      <c r="E36" s="712" t="s">
        <v>112</v>
      </c>
      <c r="F36" s="710">
        <v>42440</v>
      </c>
      <c r="G36" s="710">
        <v>43901</v>
      </c>
      <c r="H36" s="713" t="s">
        <v>4</v>
      </c>
      <c r="I36" s="714">
        <v>67352</v>
      </c>
      <c r="J36" s="710">
        <v>42471</v>
      </c>
      <c r="K36" s="709" t="s">
        <v>402</v>
      </c>
      <c r="L36" s="715"/>
      <c r="M36" s="716"/>
      <c r="N36" s="717"/>
      <c r="O36" s="717"/>
    </row>
    <row r="37" spans="1:16" ht="30" customHeight="1" x14ac:dyDescent="0.25">
      <c r="A37" s="709" t="s">
        <v>386</v>
      </c>
      <c r="B37" s="713"/>
      <c r="C37" s="713"/>
      <c r="D37" s="711" t="s">
        <v>37</v>
      </c>
      <c r="E37" s="712" t="s">
        <v>112</v>
      </c>
      <c r="F37" s="710">
        <v>42440</v>
      </c>
      <c r="G37" s="710">
        <v>43901</v>
      </c>
      <c r="H37" s="713" t="s">
        <v>4</v>
      </c>
      <c r="I37" s="714">
        <v>115272.71</v>
      </c>
      <c r="J37" s="3">
        <v>42471</v>
      </c>
      <c r="K37" s="625" t="s">
        <v>402</v>
      </c>
      <c r="L37" s="695">
        <v>40400</v>
      </c>
      <c r="M37" s="501">
        <f>I37-L37</f>
        <v>74872.710000000006</v>
      </c>
      <c r="N37" s="110">
        <f>L37/K37</f>
        <v>1188.2352941176471</v>
      </c>
      <c r="O37" s="110">
        <f>N37*48</f>
        <v>57035.294117647063</v>
      </c>
    </row>
    <row r="38" spans="1:16" ht="30" customHeight="1" x14ac:dyDescent="0.25">
      <c r="A38" s="709" t="s">
        <v>387</v>
      </c>
      <c r="B38" s="713"/>
      <c r="C38" s="713"/>
      <c r="D38" s="711" t="s">
        <v>40</v>
      </c>
      <c r="E38" s="712" t="s">
        <v>112</v>
      </c>
      <c r="F38" s="710">
        <v>42440</v>
      </c>
      <c r="G38" s="710">
        <v>43901</v>
      </c>
      <c r="H38" s="713" t="s">
        <v>4</v>
      </c>
      <c r="I38" s="714">
        <v>67140</v>
      </c>
      <c r="J38" s="3">
        <v>42471</v>
      </c>
      <c r="K38" s="625" t="s">
        <v>402</v>
      </c>
      <c r="L38" s="695">
        <v>48900</v>
      </c>
      <c r="M38" s="501">
        <f>I38-L38</f>
        <v>18240</v>
      </c>
      <c r="N38" s="110">
        <f>L38/K38</f>
        <v>1438.2352941176471</v>
      </c>
      <c r="O38" s="110">
        <f>N38*48</f>
        <v>69035.294117647063</v>
      </c>
    </row>
    <row r="39" spans="1:16" ht="30" customHeight="1" x14ac:dyDescent="0.25">
      <c r="A39" s="709" t="s">
        <v>388</v>
      </c>
      <c r="B39" s="710"/>
      <c r="C39" s="710"/>
      <c r="D39" s="711" t="s">
        <v>24</v>
      </c>
      <c r="E39" s="712" t="s">
        <v>177</v>
      </c>
      <c r="F39" s="710">
        <v>42545</v>
      </c>
      <c r="G39" s="710">
        <v>44006</v>
      </c>
      <c r="H39" s="713" t="s">
        <v>4</v>
      </c>
      <c r="I39" s="714">
        <v>30000000</v>
      </c>
      <c r="J39" s="3">
        <v>42575</v>
      </c>
      <c r="K39" s="625" t="s">
        <v>404</v>
      </c>
      <c r="L39" s="698">
        <v>14150000</v>
      </c>
      <c r="M39" s="501">
        <f>I39-L39</f>
        <v>15850000</v>
      </c>
      <c r="N39" s="110">
        <f>L39/K39</f>
        <v>456451.61290322582</v>
      </c>
      <c r="O39" s="110">
        <f>N39*48</f>
        <v>21909677.419354841</v>
      </c>
      <c r="P39" s="669" t="s">
        <v>738</v>
      </c>
    </row>
    <row r="40" spans="1:16" ht="30" customHeight="1" x14ac:dyDescent="0.25">
      <c r="A40" s="709" t="s">
        <v>384</v>
      </c>
      <c r="B40" s="710"/>
      <c r="C40" s="710"/>
      <c r="D40" s="711" t="s">
        <v>30</v>
      </c>
      <c r="E40" s="712" t="s">
        <v>181</v>
      </c>
      <c r="F40" s="710">
        <v>42664</v>
      </c>
      <c r="G40" s="710">
        <v>44125</v>
      </c>
      <c r="H40" s="713" t="s">
        <v>4</v>
      </c>
      <c r="I40" s="714">
        <v>91949</v>
      </c>
      <c r="J40" s="74">
        <v>42695</v>
      </c>
      <c r="K40" s="625" t="s">
        <v>499</v>
      </c>
      <c r="L40" s="696">
        <v>60700</v>
      </c>
      <c r="M40" s="501">
        <f>I40-L40</f>
        <v>31249</v>
      </c>
      <c r="N40" s="110">
        <f>L40/K40</f>
        <v>2248.1481481481483</v>
      </c>
      <c r="O40" s="110">
        <f>N40*48</f>
        <v>107911.11111111112</v>
      </c>
    </row>
    <row r="41" spans="1:16" ht="30" customHeight="1" x14ac:dyDescent="0.25">
      <c r="A41" s="713">
        <v>106225</v>
      </c>
      <c r="B41" s="713"/>
      <c r="C41" s="713"/>
      <c r="D41" s="713" t="s">
        <v>626</v>
      </c>
      <c r="E41" s="711" t="s">
        <v>627</v>
      </c>
      <c r="F41" s="710">
        <v>43143</v>
      </c>
      <c r="G41" s="710">
        <v>43873</v>
      </c>
      <c r="H41" s="713" t="s">
        <v>628</v>
      </c>
      <c r="I41" s="714">
        <v>6390000</v>
      </c>
      <c r="J41" s="3">
        <v>43171</v>
      </c>
      <c r="K41" s="619">
        <v>11</v>
      </c>
      <c r="L41" s="2">
        <v>1343900</v>
      </c>
      <c r="M41" s="501">
        <f t="shared" ref="M41:M47" si="5">I41-L41</f>
        <v>5046100</v>
      </c>
      <c r="N41" s="110">
        <f t="shared" ref="N41:N47" si="6">L41/K41</f>
        <v>122172.72727272728</v>
      </c>
      <c r="O41" s="110">
        <f>N41*49</f>
        <v>5986463.6363636367</v>
      </c>
    </row>
    <row r="42" spans="1:16" ht="30" customHeight="1" x14ac:dyDescent="0.25">
      <c r="A42" s="713">
        <v>105924</v>
      </c>
      <c r="B42" s="713"/>
      <c r="C42" s="713"/>
      <c r="D42" s="713" t="s">
        <v>333</v>
      </c>
      <c r="E42" s="711" t="s">
        <v>579</v>
      </c>
      <c r="F42" s="710">
        <v>43143</v>
      </c>
      <c r="G42" s="710">
        <v>43873</v>
      </c>
      <c r="H42" s="713" t="s">
        <v>36</v>
      </c>
      <c r="I42" s="714">
        <v>35000</v>
      </c>
      <c r="J42" s="3">
        <v>43174</v>
      </c>
      <c r="K42" s="619">
        <v>11</v>
      </c>
      <c r="L42" s="2">
        <v>68500</v>
      </c>
      <c r="M42" s="111">
        <f t="shared" si="5"/>
        <v>-33500</v>
      </c>
      <c r="N42" s="110">
        <f t="shared" si="6"/>
        <v>6227.272727272727</v>
      </c>
      <c r="O42" s="110">
        <f>N42*24</f>
        <v>149454.54545454544</v>
      </c>
    </row>
    <row r="43" spans="1:16" s="755" customFormat="1" ht="30" customHeight="1" x14ac:dyDescent="0.25">
      <c r="A43" s="760">
        <v>104554</v>
      </c>
      <c r="B43" s="760"/>
      <c r="C43" s="760"/>
      <c r="D43" s="760" t="s">
        <v>24</v>
      </c>
      <c r="E43" s="761" t="s">
        <v>731</v>
      </c>
      <c r="F43" s="762">
        <v>42738</v>
      </c>
      <c r="G43" s="762">
        <v>44199</v>
      </c>
      <c r="H43" s="760" t="s">
        <v>4</v>
      </c>
      <c r="I43" s="763">
        <v>576000</v>
      </c>
      <c r="J43" s="554">
        <v>42769</v>
      </c>
      <c r="K43" s="619">
        <v>24</v>
      </c>
      <c r="L43" s="696">
        <v>152500</v>
      </c>
      <c r="M43" s="501">
        <f t="shared" si="5"/>
        <v>423500</v>
      </c>
      <c r="N43" s="110">
        <f t="shared" si="6"/>
        <v>6354.166666666667</v>
      </c>
      <c r="O43" s="110">
        <f>N43*48</f>
        <v>305000</v>
      </c>
      <c r="P43" s="668" t="s">
        <v>732</v>
      </c>
    </row>
    <row r="44" spans="1:16" ht="30" customHeight="1" x14ac:dyDescent="0.25">
      <c r="A44" s="676">
        <v>124338</v>
      </c>
      <c r="B44" s="677"/>
      <c r="C44" s="677"/>
      <c r="D44" s="678" t="s">
        <v>582</v>
      </c>
      <c r="E44" s="679" t="s">
        <v>584</v>
      </c>
      <c r="F44" s="681">
        <v>42998</v>
      </c>
      <c r="G44" s="680">
        <v>44459</v>
      </c>
      <c r="H44" s="676" t="s">
        <v>4</v>
      </c>
      <c r="I44" s="693">
        <v>49300</v>
      </c>
      <c r="J44" s="4">
        <v>43028</v>
      </c>
      <c r="K44" s="619">
        <v>14</v>
      </c>
      <c r="L44" s="2">
        <v>49800</v>
      </c>
      <c r="M44" s="111">
        <f t="shared" si="5"/>
        <v>-500</v>
      </c>
      <c r="N44" s="110">
        <f t="shared" si="6"/>
        <v>3557.1428571428573</v>
      </c>
      <c r="O44" s="110">
        <f>N44*48</f>
        <v>170742.85714285716</v>
      </c>
      <c r="P44" s="726">
        <v>103004</v>
      </c>
    </row>
    <row r="45" spans="1:16" ht="30" customHeight="1" x14ac:dyDescent="0.25">
      <c r="A45" s="676">
        <v>115483</v>
      </c>
      <c r="B45" s="677"/>
      <c r="C45" s="677"/>
      <c r="D45" s="676" t="s">
        <v>580</v>
      </c>
      <c r="E45" s="676" t="s">
        <v>601</v>
      </c>
      <c r="F45" s="680">
        <v>43096</v>
      </c>
      <c r="G45" s="680">
        <v>44557</v>
      </c>
      <c r="H45" s="676" t="s">
        <v>4</v>
      </c>
      <c r="I45" s="693">
        <v>1500000</v>
      </c>
      <c r="J45" s="4">
        <v>43127</v>
      </c>
      <c r="K45" s="619">
        <v>13</v>
      </c>
      <c r="L45" s="2">
        <v>429000</v>
      </c>
      <c r="M45" s="501">
        <f t="shared" si="5"/>
        <v>1071000</v>
      </c>
      <c r="N45" s="110">
        <f t="shared" si="6"/>
        <v>33000</v>
      </c>
      <c r="O45" s="110">
        <f>N45*48</f>
        <v>1584000</v>
      </c>
    </row>
    <row r="46" spans="1:16" ht="30" customHeight="1" x14ac:dyDescent="0.25">
      <c r="A46" s="676">
        <v>125973</v>
      </c>
      <c r="B46" s="676"/>
      <c r="C46" s="676"/>
      <c r="D46" s="676" t="s">
        <v>27</v>
      </c>
      <c r="E46" s="679" t="s">
        <v>437</v>
      </c>
      <c r="F46" s="680">
        <v>43096</v>
      </c>
      <c r="G46" s="680">
        <v>44557</v>
      </c>
      <c r="H46" s="676" t="s">
        <v>4</v>
      </c>
      <c r="I46" s="693">
        <v>350000</v>
      </c>
      <c r="J46" s="4">
        <v>43096</v>
      </c>
      <c r="K46" s="619">
        <v>14</v>
      </c>
      <c r="L46" s="2">
        <v>169200</v>
      </c>
      <c r="M46" s="501">
        <f t="shared" si="5"/>
        <v>180800</v>
      </c>
      <c r="N46" s="110">
        <f t="shared" si="6"/>
        <v>12085.714285714286</v>
      </c>
      <c r="O46" s="110">
        <f>N46*48</f>
        <v>580114.28571428568</v>
      </c>
    </row>
    <row r="47" spans="1:16" ht="30" customHeight="1" x14ac:dyDescent="0.25">
      <c r="A47" s="738">
        <v>126114</v>
      </c>
      <c r="B47" s="739"/>
      <c r="C47" s="739"/>
      <c r="D47" s="738" t="s">
        <v>630</v>
      </c>
      <c r="E47" s="738"/>
      <c r="F47" s="741">
        <v>43426</v>
      </c>
      <c r="G47" s="741">
        <v>44887</v>
      </c>
      <c r="H47" s="738" t="s">
        <v>4</v>
      </c>
      <c r="I47" s="740">
        <v>7400000</v>
      </c>
      <c r="J47" s="407">
        <v>43456</v>
      </c>
      <c r="K47" s="2">
        <v>1</v>
      </c>
      <c r="L47" s="2">
        <v>27100</v>
      </c>
      <c r="M47" s="501">
        <f t="shared" si="5"/>
        <v>7372900</v>
      </c>
      <c r="N47" s="110">
        <f t="shared" si="6"/>
        <v>27100</v>
      </c>
      <c r="O47" s="110">
        <f>N47*48</f>
        <v>1300800</v>
      </c>
    </row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</sheetData>
  <mergeCells count="12">
    <mergeCell ref="O8:O9"/>
    <mergeCell ref="A2:B2"/>
    <mergeCell ref="A4:B4"/>
    <mergeCell ref="A5:C5"/>
    <mergeCell ref="A8:A9"/>
    <mergeCell ref="B8:B9"/>
    <mergeCell ref="C8:C9"/>
    <mergeCell ref="D8:E9"/>
    <mergeCell ref="F8:I8"/>
    <mergeCell ref="J8:L8"/>
    <mergeCell ref="M8:M9"/>
    <mergeCell ref="N8:N9"/>
  </mergeCells>
  <pageMargins left="0.7" right="0.7" top="0.75" bottom="0.75" header="0.3" footer="0.3"/>
  <pageSetup paperSize="9" orientation="portrait" r:id="rId1"/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8"/>
  <dimension ref="A1:P51"/>
  <sheetViews>
    <sheetView zoomScaleNormal="100" workbookViewId="0">
      <selection activeCell="A34" sqref="A34:XFD34"/>
    </sheetView>
  </sheetViews>
  <sheetFormatPr defaultColWidth="9.140625" defaultRowHeight="15" x14ac:dyDescent="0.25"/>
  <cols>
    <col min="1" max="1" width="10.28515625" style="736" customWidth="1"/>
    <col min="2" max="2" width="9.42578125" style="736" customWidth="1"/>
    <col min="3" max="3" width="10.28515625" style="736" customWidth="1"/>
    <col min="4" max="4" width="22.28515625" style="736" customWidth="1"/>
    <col min="5" max="5" width="15" style="736" customWidth="1"/>
    <col min="6" max="6" width="10.5703125" style="736" customWidth="1"/>
    <col min="7" max="7" width="10.7109375" style="736" customWidth="1"/>
    <col min="8" max="8" width="12.7109375" style="736" customWidth="1"/>
    <col min="9" max="9" width="17.5703125" style="736" customWidth="1"/>
    <col min="10" max="10" width="10.140625" style="736" customWidth="1"/>
    <col min="11" max="11" width="10.28515625" style="736" customWidth="1"/>
    <col min="12" max="12" width="11.28515625" style="736" customWidth="1"/>
    <col min="13" max="13" width="12.5703125" style="736" customWidth="1"/>
    <col min="14" max="14" width="11.85546875" style="730" customWidth="1"/>
    <col min="15" max="15" width="11.85546875" style="736" customWidth="1"/>
    <col min="16" max="16" width="36" style="736" customWidth="1"/>
    <col min="17" max="16384" width="9.140625" style="736"/>
  </cols>
  <sheetData>
    <row r="1" spans="1:15" x14ac:dyDescent="0.25">
      <c r="A1" s="736" t="s">
        <v>681</v>
      </c>
      <c r="D1" s="363"/>
    </row>
    <row r="2" spans="1:15" x14ac:dyDescent="0.25">
      <c r="A2" s="899"/>
      <c r="B2" s="899"/>
      <c r="C2" s="742"/>
      <c r="D2" s="363"/>
    </row>
    <row r="3" spans="1:15" x14ac:dyDescent="0.25">
      <c r="A3" s="706" t="s">
        <v>667</v>
      </c>
      <c r="B3" s="706"/>
      <c r="C3" s="707"/>
      <c r="D3" s="363"/>
    </row>
    <row r="4" spans="1:15" x14ac:dyDescent="0.25">
      <c r="A4" s="892" t="s">
        <v>668</v>
      </c>
      <c r="B4" s="892"/>
      <c r="C4" s="708"/>
      <c r="D4" s="363"/>
    </row>
    <row r="5" spans="1:15" x14ac:dyDescent="0.25">
      <c r="A5" s="893" t="s">
        <v>661</v>
      </c>
      <c r="B5" s="893"/>
      <c r="C5" s="893"/>
      <c r="D5" s="363"/>
    </row>
    <row r="6" spans="1:15" x14ac:dyDescent="0.25">
      <c r="A6" s="737" t="s">
        <v>696</v>
      </c>
      <c r="B6" s="737"/>
      <c r="C6" s="737"/>
      <c r="D6" s="363"/>
    </row>
    <row r="7" spans="1:15" ht="15.75" thickBot="1" x14ac:dyDescent="0.3"/>
    <row r="8" spans="1:15" ht="15.75" thickBot="1" x14ac:dyDescent="0.3">
      <c r="A8" s="868" t="s">
        <v>355</v>
      </c>
      <c r="B8" s="868" t="s">
        <v>131</v>
      </c>
      <c r="C8" s="868" t="s">
        <v>201</v>
      </c>
      <c r="D8" s="870" t="s">
        <v>0</v>
      </c>
      <c r="E8" s="871"/>
      <c r="F8" s="874" t="s">
        <v>1</v>
      </c>
      <c r="G8" s="875"/>
      <c r="H8" s="875"/>
      <c r="I8" s="876"/>
      <c r="J8" s="870" t="s">
        <v>2</v>
      </c>
      <c r="K8" s="877"/>
      <c r="L8" s="877"/>
      <c r="M8" s="878" t="s">
        <v>19</v>
      </c>
      <c r="N8" s="895" t="s">
        <v>705</v>
      </c>
      <c r="O8" s="866" t="s">
        <v>654</v>
      </c>
    </row>
    <row r="9" spans="1:15" ht="45.75" thickBot="1" x14ac:dyDescent="0.3">
      <c r="A9" s="879"/>
      <c r="B9" s="869"/>
      <c r="C9" s="869"/>
      <c r="D9" s="872"/>
      <c r="E9" s="873"/>
      <c r="F9" s="65" t="s">
        <v>116</v>
      </c>
      <c r="G9" s="65" t="s">
        <v>117</v>
      </c>
      <c r="H9" s="65" t="s">
        <v>118</v>
      </c>
      <c r="I9" s="684" t="s">
        <v>119</v>
      </c>
      <c r="J9" s="65" t="s">
        <v>120</v>
      </c>
      <c r="K9" s="608" t="s">
        <v>704</v>
      </c>
      <c r="L9" s="65" t="s">
        <v>122</v>
      </c>
      <c r="M9" s="879"/>
      <c r="N9" s="896"/>
      <c r="O9" s="867"/>
    </row>
    <row r="10" spans="1:15" ht="30" customHeight="1" x14ac:dyDescent="0.25">
      <c r="A10" s="237" t="s">
        <v>375</v>
      </c>
      <c r="B10" s="25"/>
      <c r="C10" s="25"/>
      <c r="D10" s="68" t="s">
        <v>196</v>
      </c>
      <c r="E10" s="69" t="s">
        <v>104</v>
      </c>
      <c r="F10" s="25">
        <v>42058</v>
      </c>
      <c r="G10" s="25">
        <v>43519</v>
      </c>
      <c r="H10" s="25" t="s">
        <v>4</v>
      </c>
      <c r="I10" s="688">
        <v>10708492</v>
      </c>
      <c r="J10" s="25">
        <v>42086</v>
      </c>
      <c r="K10" s="626" t="s">
        <v>542</v>
      </c>
      <c r="L10" s="697"/>
      <c r="M10" s="622"/>
      <c r="N10" s="361"/>
      <c r="O10" s="361"/>
    </row>
    <row r="11" spans="1:15" ht="30" customHeight="1" x14ac:dyDescent="0.25">
      <c r="A11" s="237" t="s">
        <v>376</v>
      </c>
      <c r="B11" s="25"/>
      <c r="C11" s="25"/>
      <c r="D11" s="68" t="s">
        <v>7</v>
      </c>
      <c r="E11" s="69" t="s">
        <v>182</v>
      </c>
      <c r="F11" s="25">
        <v>42137</v>
      </c>
      <c r="G11" s="25">
        <v>43598</v>
      </c>
      <c r="H11" s="25" t="s">
        <v>4</v>
      </c>
      <c r="I11" s="688">
        <v>419996</v>
      </c>
      <c r="J11" s="3">
        <v>42168</v>
      </c>
      <c r="K11" s="625" t="s">
        <v>83</v>
      </c>
      <c r="L11" s="695">
        <v>430000</v>
      </c>
      <c r="M11" s="111">
        <f t="shared" ref="M11:M30" si="0">I11-L11</f>
        <v>-10004</v>
      </c>
      <c r="N11" s="110">
        <f t="shared" ref="N11:N30" si="1">L11/K11</f>
        <v>9555.5555555555547</v>
      </c>
      <c r="O11" s="110">
        <f t="shared" ref="O11:O16" si="2">N11*48</f>
        <v>458666.66666666663</v>
      </c>
    </row>
    <row r="12" spans="1:15" ht="30" customHeight="1" x14ac:dyDescent="0.25">
      <c r="A12" s="237" t="s">
        <v>377</v>
      </c>
      <c r="B12" s="24"/>
      <c r="C12" s="24"/>
      <c r="D12" s="68" t="s">
        <v>48</v>
      </c>
      <c r="E12" s="69" t="s">
        <v>105</v>
      </c>
      <c r="F12" s="25">
        <v>42150</v>
      </c>
      <c r="G12" s="25">
        <v>43611</v>
      </c>
      <c r="H12" s="24" t="s">
        <v>4</v>
      </c>
      <c r="I12" s="688">
        <v>19800</v>
      </c>
      <c r="J12" s="3">
        <v>42181</v>
      </c>
      <c r="K12" s="625" t="s">
        <v>83</v>
      </c>
      <c r="L12" s="695">
        <v>20000</v>
      </c>
      <c r="M12" s="111">
        <f t="shared" si="0"/>
        <v>-200</v>
      </c>
      <c r="N12" s="110">
        <f t="shared" si="1"/>
        <v>444.44444444444446</v>
      </c>
      <c r="O12" s="110">
        <f t="shared" si="2"/>
        <v>21333.333333333336</v>
      </c>
    </row>
    <row r="13" spans="1:15" ht="30" customHeight="1" x14ac:dyDescent="0.25">
      <c r="A13" s="237" t="s">
        <v>378</v>
      </c>
      <c r="B13" s="25"/>
      <c r="C13" s="25"/>
      <c r="D13" s="68" t="s">
        <v>10</v>
      </c>
      <c r="E13" s="69" t="s">
        <v>107</v>
      </c>
      <c r="F13" s="25">
        <v>42259</v>
      </c>
      <c r="G13" s="25">
        <v>43720</v>
      </c>
      <c r="H13" s="24" t="s">
        <v>4</v>
      </c>
      <c r="I13" s="688">
        <v>282000</v>
      </c>
      <c r="J13" s="3">
        <v>42289</v>
      </c>
      <c r="K13" s="625" t="s">
        <v>84</v>
      </c>
      <c r="L13" s="695">
        <v>250500</v>
      </c>
      <c r="M13" s="501">
        <f t="shared" si="0"/>
        <v>31500</v>
      </c>
      <c r="N13" s="110">
        <f t="shared" si="1"/>
        <v>6109.7560975609758</v>
      </c>
      <c r="O13" s="110">
        <f t="shared" si="2"/>
        <v>293268.29268292687</v>
      </c>
    </row>
    <row r="14" spans="1:15" ht="30" customHeight="1" x14ac:dyDescent="0.25">
      <c r="A14" s="236" t="s">
        <v>379</v>
      </c>
      <c r="B14" s="93"/>
      <c r="C14" s="93"/>
      <c r="D14" s="68" t="s">
        <v>6</v>
      </c>
      <c r="E14" s="69" t="s">
        <v>106</v>
      </c>
      <c r="F14" s="25">
        <v>42259</v>
      </c>
      <c r="G14" s="25">
        <v>43720</v>
      </c>
      <c r="H14" s="24" t="s">
        <v>4</v>
      </c>
      <c r="I14" s="688">
        <v>53600</v>
      </c>
      <c r="J14" s="3">
        <v>42289</v>
      </c>
      <c r="K14" s="625" t="s">
        <v>84</v>
      </c>
      <c r="L14" s="695">
        <v>55600</v>
      </c>
      <c r="M14" s="111">
        <f t="shared" si="0"/>
        <v>-2000</v>
      </c>
      <c r="N14" s="110">
        <f t="shared" si="1"/>
        <v>1356.0975609756097</v>
      </c>
      <c r="O14" s="110">
        <f t="shared" si="2"/>
        <v>65092.682926829264</v>
      </c>
    </row>
    <row r="15" spans="1:15" ht="30" customHeight="1" x14ac:dyDescent="0.25">
      <c r="A15" s="236" t="s">
        <v>380</v>
      </c>
      <c r="B15" s="93"/>
      <c r="C15" s="93"/>
      <c r="D15" s="68" t="s">
        <v>47</v>
      </c>
      <c r="E15" s="69" t="s">
        <v>108</v>
      </c>
      <c r="F15" s="25">
        <v>42259</v>
      </c>
      <c r="G15" s="25">
        <v>43720</v>
      </c>
      <c r="H15" s="24" t="s">
        <v>4</v>
      </c>
      <c r="I15" s="688">
        <v>1599996</v>
      </c>
      <c r="J15" s="3">
        <v>42289</v>
      </c>
      <c r="K15" s="625" t="s">
        <v>399</v>
      </c>
      <c r="L15" s="695">
        <v>1629000</v>
      </c>
      <c r="M15" s="111">
        <f t="shared" si="0"/>
        <v>-29004</v>
      </c>
      <c r="N15" s="110">
        <f t="shared" si="1"/>
        <v>40725</v>
      </c>
      <c r="O15" s="110">
        <f t="shared" si="2"/>
        <v>1954800</v>
      </c>
    </row>
    <row r="16" spans="1:15" ht="30" customHeight="1" x14ac:dyDescent="0.25">
      <c r="A16" s="237" t="s">
        <v>381</v>
      </c>
      <c r="B16" s="25"/>
      <c r="C16" s="25"/>
      <c r="D16" s="68" t="s">
        <v>184</v>
      </c>
      <c r="E16" s="69" t="s">
        <v>109</v>
      </c>
      <c r="F16" s="25">
        <v>42259</v>
      </c>
      <c r="G16" s="25">
        <v>43720</v>
      </c>
      <c r="H16" s="24" t="s">
        <v>4</v>
      </c>
      <c r="I16" s="688">
        <v>868400</v>
      </c>
      <c r="J16" s="74">
        <v>42289</v>
      </c>
      <c r="K16" s="625" t="s">
        <v>84</v>
      </c>
      <c r="L16" s="695">
        <v>760000</v>
      </c>
      <c r="M16" s="501">
        <f t="shared" si="0"/>
        <v>108400</v>
      </c>
      <c r="N16" s="110">
        <f t="shared" si="1"/>
        <v>18536.585365853658</v>
      </c>
      <c r="O16" s="110">
        <f t="shared" si="2"/>
        <v>889756.09756097558</v>
      </c>
    </row>
    <row r="17" spans="1:16" ht="30" customHeight="1" x14ac:dyDescent="0.25">
      <c r="A17" s="24">
        <v>108132</v>
      </c>
      <c r="B17" s="95"/>
      <c r="C17" s="95"/>
      <c r="D17" s="24" t="s">
        <v>425</v>
      </c>
      <c r="E17" s="95" t="s">
        <v>97</v>
      </c>
      <c r="F17" s="25">
        <v>42817</v>
      </c>
      <c r="G17" s="25">
        <v>43547</v>
      </c>
      <c r="H17" s="24" t="s">
        <v>36</v>
      </c>
      <c r="I17" s="690">
        <v>19900</v>
      </c>
      <c r="J17" s="3">
        <v>42848</v>
      </c>
      <c r="K17" s="619">
        <v>23</v>
      </c>
      <c r="L17" s="696">
        <v>21200</v>
      </c>
      <c r="M17" s="111">
        <f t="shared" si="0"/>
        <v>-1300</v>
      </c>
      <c r="N17" s="110">
        <f t="shared" si="1"/>
        <v>921.73913043478262</v>
      </c>
      <c r="O17" s="110">
        <f>N17*24</f>
        <v>22121.739130434784</v>
      </c>
    </row>
    <row r="18" spans="1:16" ht="30" customHeight="1" x14ac:dyDescent="0.25">
      <c r="A18" s="24" t="s">
        <v>365</v>
      </c>
      <c r="B18" s="24"/>
      <c r="C18" s="24"/>
      <c r="D18" s="24" t="s">
        <v>630</v>
      </c>
      <c r="E18" s="24" t="s">
        <v>632</v>
      </c>
      <c r="F18" s="25">
        <v>43179</v>
      </c>
      <c r="G18" s="25">
        <v>43544</v>
      </c>
      <c r="H18" s="24" t="s">
        <v>32</v>
      </c>
      <c r="I18" s="688">
        <v>69400</v>
      </c>
      <c r="J18" s="3">
        <v>43210</v>
      </c>
      <c r="K18" s="619">
        <v>11</v>
      </c>
      <c r="L18" s="2">
        <v>157000</v>
      </c>
      <c r="M18" s="111">
        <f t="shared" si="0"/>
        <v>-87600</v>
      </c>
      <c r="N18" s="110">
        <f t="shared" si="1"/>
        <v>14272.727272727272</v>
      </c>
      <c r="O18" s="110">
        <f>N18*12</f>
        <v>171272.72727272726</v>
      </c>
      <c r="P18" s="669" t="s">
        <v>683</v>
      </c>
    </row>
    <row r="19" spans="1:16" ht="30" customHeight="1" x14ac:dyDescent="0.25">
      <c r="A19" s="24">
        <v>112799</v>
      </c>
      <c r="B19" s="24"/>
      <c r="C19" s="24"/>
      <c r="D19" s="24" t="s">
        <v>631</v>
      </c>
      <c r="E19" s="68" t="s">
        <v>633</v>
      </c>
      <c r="F19" s="25">
        <v>43186</v>
      </c>
      <c r="G19" s="25">
        <v>43551</v>
      </c>
      <c r="H19" s="24" t="s">
        <v>32</v>
      </c>
      <c r="I19" s="688">
        <v>72300</v>
      </c>
      <c r="J19" s="3">
        <v>43217</v>
      </c>
      <c r="K19" s="619">
        <v>11</v>
      </c>
      <c r="L19" s="2">
        <v>88800</v>
      </c>
      <c r="M19" s="111">
        <f t="shared" si="0"/>
        <v>-16500</v>
      </c>
      <c r="N19" s="110">
        <f t="shared" si="1"/>
        <v>8072.727272727273</v>
      </c>
      <c r="O19" s="110">
        <f>N19*12</f>
        <v>96872.727272727279</v>
      </c>
    </row>
    <row r="20" spans="1:16" ht="30" customHeight="1" x14ac:dyDescent="0.25">
      <c r="A20" s="24">
        <v>124764</v>
      </c>
      <c r="B20" s="24"/>
      <c r="C20" s="24"/>
      <c r="D20" s="24" t="s">
        <v>634</v>
      </c>
      <c r="E20" s="68" t="s">
        <v>635</v>
      </c>
      <c r="F20" s="25">
        <v>43188</v>
      </c>
      <c r="G20" s="25">
        <v>43552</v>
      </c>
      <c r="H20" s="24" t="s">
        <v>32</v>
      </c>
      <c r="I20" s="688">
        <v>50000</v>
      </c>
      <c r="J20" s="3">
        <v>43219</v>
      </c>
      <c r="K20" s="619">
        <v>11</v>
      </c>
      <c r="L20" s="2">
        <v>26000</v>
      </c>
      <c r="M20" s="501">
        <f t="shared" si="0"/>
        <v>24000</v>
      </c>
      <c r="N20" s="110">
        <f t="shared" si="1"/>
        <v>2363.6363636363635</v>
      </c>
      <c r="O20" s="642">
        <f>N20*12</f>
        <v>28363.63636363636</v>
      </c>
    </row>
    <row r="21" spans="1:16" ht="30" customHeight="1" x14ac:dyDescent="0.25">
      <c r="A21" s="24">
        <v>124338</v>
      </c>
      <c r="B21" s="24"/>
      <c r="C21" s="24"/>
      <c r="D21" s="24" t="s">
        <v>582</v>
      </c>
      <c r="E21" s="68" t="s">
        <v>636</v>
      </c>
      <c r="F21" s="25">
        <v>43188</v>
      </c>
      <c r="G21" s="25">
        <v>43552</v>
      </c>
      <c r="H21" s="24" t="s">
        <v>32</v>
      </c>
      <c r="I21" s="688">
        <v>59700</v>
      </c>
      <c r="J21" s="3">
        <v>43219</v>
      </c>
      <c r="K21" s="619">
        <v>11</v>
      </c>
      <c r="L21" s="2">
        <v>40600</v>
      </c>
      <c r="M21" s="501">
        <f t="shared" si="0"/>
        <v>19100</v>
      </c>
      <c r="N21" s="110">
        <f t="shared" si="1"/>
        <v>3690.909090909091</v>
      </c>
      <c r="O21" s="110">
        <f>N21*12</f>
        <v>44290.909090909088</v>
      </c>
      <c r="P21" s="726">
        <v>118001</v>
      </c>
    </row>
    <row r="22" spans="1:16" ht="30" customHeight="1" x14ac:dyDescent="0.25">
      <c r="A22" s="24">
        <v>100406</v>
      </c>
      <c r="B22" s="24"/>
      <c r="C22" s="24"/>
      <c r="D22" s="24" t="s">
        <v>577</v>
      </c>
      <c r="E22" s="24" t="s">
        <v>640</v>
      </c>
      <c r="F22" s="25">
        <v>43215</v>
      </c>
      <c r="G22" s="25">
        <v>43580</v>
      </c>
      <c r="H22" s="24" t="s">
        <v>32</v>
      </c>
      <c r="I22" s="688">
        <v>148000</v>
      </c>
      <c r="J22" s="3">
        <v>43245</v>
      </c>
      <c r="K22" s="619">
        <v>10</v>
      </c>
      <c r="L22" s="2">
        <v>92600</v>
      </c>
      <c r="M22" s="501">
        <f t="shared" si="0"/>
        <v>55400</v>
      </c>
      <c r="N22" s="110">
        <f t="shared" si="1"/>
        <v>9260</v>
      </c>
      <c r="O22" s="110">
        <f t="shared" ref="O22:O27" si="3">N22*12</f>
        <v>111120</v>
      </c>
    </row>
    <row r="23" spans="1:16" ht="30" customHeight="1" x14ac:dyDescent="0.25">
      <c r="A23" s="24">
        <v>129272</v>
      </c>
      <c r="B23" s="95"/>
      <c r="C23" s="95"/>
      <c r="D23" s="68" t="s">
        <v>641</v>
      </c>
      <c r="E23" s="68" t="s">
        <v>182</v>
      </c>
      <c r="F23" s="25">
        <v>43225</v>
      </c>
      <c r="G23" s="25">
        <v>43590</v>
      </c>
      <c r="H23" s="24" t="s">
        <v>32</v>
      </c>
      <c r="I23" s="688">
        <v>24000</v>
      </c>
      <c r="J23" s="3">
        <v>43256</v>
      </c>
      <c r="K23" s="619">
        <v>10</v>
      </c>
      <c r="L23" s="2">
        <v>20600</v>
      </c>
      <c r="M23" s="501">
        <f t="shared" si="0"/>
        <v>3400</v>
      </c>
      <c r="N23" s="110">
        <f t="shared" si="1"/>
        <v>2060</v>
      </c>
      <c r="O23" s="110">
        <f t="shared" si="3"/>
        <v>24720</v>
      </c>
    </row>
    <row r="24" spans="1:16" ht="30" customHeight="1" x14ac:dyDescent="0.25">
      <c r="A24" s="24">
        <v>126114</v>
      </c>
      <c r="B24" s="95"/>
      <c r="C24" s="95"/>
      <c r="D24" s="24" t="s">
        <v>630</v>
      </c>
      <c r="E24" s="24" t="s">
        <v>646</v>
      </c>
      <c r="F24" s="25">
        <v>43238</v>
      </c>
      <c r="G24" s="25">
        <v>43603</v>
      </c>
      <c r="H24" s="24" t="s">
        <v>32</v>
      </c>
      <c r="I24" s="688">
        <v>129000</v>
      </c>
      <c r="J24" s="3">
        <v>43269</v>
      </c>
      <c r="K24" s="619">
        <v>9</v>
      </c>
      <c r="L24" s="2">
        <v>73000</v>
      </c>
      <c r="M24" s="501">
        <f t="shared" si="0"/>
        <v>56000</v>
      </c>
      <c r="N24" s="110">
        <f t="shared" si="1"/>
        <v>8111.1111111111113</v>
      </c>
      <c r="O24" s="110">
        <f t="shared" si="3"/>
        <v>97333.333333333343</v>
      </c>
      <c r="P24" s="669" t="s">
        <v>683</v>
      </c>
    </row>
    <row r="25" spans="1:16" ht="30" customHeight="1" x14ac:dyDescent="0.25">
      <c r="A25" s="24">
        <v>109726</v>
      </c>
      <c r="B25" s="95"/>
      <c r="C25" s="95"/>
      <c r="D25" s="24" t="s">
        <v>40</v>
      </c>
      <c r="E25" s="68" t="s">
        <v>182</v>
      </c>
      <c r="F25" s="25">
        <v>43235</v>
      </c>
      <c r="G25" s="25">
        <v>43600</v>
      </c>
      <c r="H25" s="24" t="s">
        <v>32</v>
      </c>
      <c r="I25" s="688">
        <v>45000</v>
      </c>
      <c r="J25" s="3">
        <v>43266</v>
      </c>
      <c r="K25" s="619">
        <v>9</v>
      </c>
      <c r="L25" s="2">
        <v>33300</v>
      </c>
      <c r="M25" s="501">
        <f t="shared" si="0"/>
        <v>11700</v>
      </c>
      <c r="N25" s="110">
        <f t="shared" si="1"/>
        <v>3700</v>
      </c>
      <c r="O25" s="110">
        <f t="shared" si="3"/>
        <v>44400</v>
      </c>
    </row>
    <row r="26" spans="1:16" ht="30" customHeight="1" x14ac:dyDescent="0.25">
      <c r="A26" s="24">
        <v>129358</v>
      </c>
      <c r="B26" s="95"/>
      <c r="C26" s="95"/>
      <c r="D26" s="68" t="s">
        <v>185</v>
      </c>
      <c r="E26" s="95" t="s">
        <v>111</v>
      </c>
      <c r="F26" s="25">
        <v>43300</v>
      </c>
      <c r="G26" s="25">
        <v>43665</v>
      </c>
      <c r="H26" s="24" t="s">
        <v>32</v>
      </c>
      <c r="I26" s="688">
        <v>169200</v>
      </c>
      <c r="J26" s="3">
        <v>43331</v>
      </c>
      <c r="K26" s="619">
        <v>7</v>
      </c>
      <c r="L26" s="2">
        <v>78700</v>
      </c>
      <c r="M26" s="501">
        <f t="shared" si="0"/>
        <v>90500</v>
      </c>
      <c r="N26" s="582">
        <f t="shared" si="1"/>
        <v>11242.857142857143</v>
      </c>
      <c r="O26" s="582">
        <f t="shared" si="3"/>
        <v>134914.28571428571</v>
      </c>
    </row>
    <row r="27" spans="1:16" ht="30" customHeight="1" x14ac:dyDescent="0.25">
      <c r="A27" s="24">
        <v>105924</v>
      </c>
      <c r="B27" s="24"/>
      <c r="C27" s="24"/>
      <c r="D27" s="24" t="s">
        <v>333</v>
      </c>
      <c r="E27" s="68" t="s">
        <v>579</v>
      </c>
      <c r="F27" s="25">
        <v>43314</v>
      </c>
      <c r="G27" s="25">
        <v>43679</v>
      </c>
      <c r="H27" s="24" t="s">
        <v>32</v>
      </c>
      <c r="I27" s="688">
        <v>137500</v>
      </c>
      <c r="J27" s="3">
        <v>43345</v>
      </c>
      <c r="K27" s="619">
        <v>7</v>
      </c>
      <c r="L27" s="9">
        <v>33800</v>
      </c>
      <c r="M27" s="501">
        <f t="shared" si="0"/>
        <v>103700</v>
      </c>
      <c r="N27" s="582">
        <f t="shared" si="1"/>
        <v>4828.5714285714284</v>
      </c>
      <c r="O27" s="582">
        <f t="shared" si="3"/>
        <v>57942.857142857145</v>
      </c>
    </row>
    <row r="28" spans="1:16" ht="30" customHeight="1" x14ac:dyDescent="0.25">
      <c r="A28" s="709" t="s">
        <v>383</v>
      </c>
      <c r="B28" s="710"/>
      <c r="C28" s="710"/>
      <c r="D28" s="711" t="s">
        <v>185</v>
      </c>
      <c r="E28" s="712" t="s">
        <v>111</v>
      </c>
      <c r="F28" s="710">
        <v>42389</v>
      </c>
      <c r="G28" s="710">
        <v>43850</v>
      </c>
      <c r="H28" s="713" t="s">
        <v>4</v>
      </c>
      <c r="I28" s="714">
        <v>358800</v>
      </c>
      <c r="J28" s="3">
        <v>42420</v>
      </c>
      <c r="K28" s="625" t="s">
        <v>69</v>
      </c>
      <c r="L28" s="696">
        <v>503000</v>
      </c>
      <c r="M28" s="111">
        <f t="shared" si="0"/>
        <v>-144200</v>
      </c>
      <c r="N28" s="110">
        <f t="shared" si="1"/>
        <v>13594.594594594595</v>
      </c>
      <c r="O28" s="110">
        <f t="shared" ref="O28:O30" si="4">N28*48</f>
        <v>652540.54054054059</v>
      </c>
    </row>
    <row r="29" spans="1:16" ht="30" customHeight="1" x14ac:dyDescent="0.25">
      <c r="A29" s="709" t="s">
        <v>384</v>
      </c>
      <c r="B29" s="713"/>
      <c r="C29" s="713"/>
      <c r="D29" s="711" t="s">
        <v>38</v>
      </c>
      <c r="E29" s="712" t="s">
        <v>112</v>
      </c>
      <c r="F29" s="710">
        <v>42440</v>
      </c>
      <c r="G29" s="710">
        <v>43901</v>
      </c>
      <c r="H29" s="713" t="s">
        <v>4</v>
      </c>
      <c r="I29" s="714">
        <v>67354.070000000007</v>
      </c>
      <c r="J29" s="74">
        <v>42471</v>
      </c>
      <c r="K29" s="625" t="s">
        <v>496</v>
      </c>
      <c r="L29" s="696">
        <v>74000</v>
      </c>
      <c r="M29" s="111">
        <f t="shared" si="0"/>
        <v>-6645.929999999993</v>
      </c>
      <c r="N29" s="110">
        <f t="shared" si="1"/>
        <v>2114.2857142857142</v>
      </c>
      <c r="O29" s="110">
        <f t="shared" si="4"/>
        <v>101485.71428571429</v>
      </c>
    </row>
    <row r="30" spans="1:16" ht="30" customHeight="1" x14ac:dyDescent="0.25">
      <c r="A30" s="709" t="s">
        <v>385</v>
      </c>
      <c r="B30" s="713"/>
      <c r="C30" s="713"/>
      <c r="D30" s="711" t="s">
        <v>186</v>
      </c>
      <c r="E30" s="712" t="s">
        <v>112</v>
      </c>
      <c r="F30" s="710">
        <v>42440</v>
      </c>
      <c r="G30" s="710">
        <v>43901</v>
      </c>
      <c r="H30" s="713" t="s">
        <v>4</v>
      </c>
      <c r="I30" s="714">
        <v>67114</v>
      </c>
      <c r="J30" s="3">
        <v>42471</v>
      </c>
      <c r="K30" s="625" t="s">
        <v>496</v>
      </c>
      <c r="L30" s="695">
        <v>40800</v>
      </c>
      <c r="M30" s="501">
        <f t="shared" si="0"/>
        <v>26314</v>
      </c>
      <c r="N30" s="110">
        <f t="shared" si="1"/>
        <v>1165.7142857142858</v>
      </c>
      <c r="O30" s="110">
        <f t="shared" si="4"/>
        <v>55954.285714285717</v>
      </c>
    </row>
    <row r="31" spans="1:16" ht="30" customHeight="1" x14ac:dyDescent="0.25">
      <c r="A31" s="709"/>
      <c r="B31" s="713"/>
      <c r="C31" s="713"/>
      <c r="D31" s="711" t="s">
        <v>39</v>
      </c>
      <c r="E31" s="712" t="s">
        <v>112</v>
      </c>
      <c r="F31" s="710">
        <v>42440</v>
      </c>
      <c r="G31" s="710">
        <v>43901</v>
      </c>
      <c r="H31" s="713" t="s">
        <v>4</v>
      </c>
      <c r="I31" s="714">
        <v>67352</v>
      </c>
      <c r="J31" s="710">
        <v>42471</v>
      </c>
      <c r="K31" s="709" t="s">
        <v>496</v>
      </c>
      <c r="L31" s="715"/>
      <c r="M31" s="716"/>
      <c r="N31" s="717"/>
      <c r="O31" s="717"/>
    </row>
    <row r="32" spans="1:16" ht="30" customHeight="1" x14ac:dyDescent="0.25">
      <c r="A32" s="709" t="s">
        <v>386</v>
      </c>
      <c r="B32" s="713"/>
      <c r="C32" s="713"/>
      <c r="D32" s="711" t="s">
        <v>37</v>
      </c>
      <c r="E32" s="712" t="s">
        <v>112</v>
      </c>
      <c r="F32" s="710">
        <v>42440</v>
      </c>
      <c r="G32" s="710">
        <v>43901</v>
      </c>
      <c r="H32" s="713" t="s">
        <v>4</v>
      </c>
      <c r="I32" s="714">
        <v>115272.71</v>
      </c>
      <c r="J32" s="3">
        <v>42471</v>
      </c>
      <c r="K32" s="625" t="s">
        <v>496</v>
      </c>
      <c r="L32" s="695">
        <v>40600</v>
      </c>
      <c r="M32" s="501">
        <f>I32-L32</f>
        <v>74672.710000000006</v>
      </c>
      <c r="N32" s="110">
        <f>L32/K32</f>
        <v>1160</v>
      </c>
      <c r="O32" s="110">
        <f>N32*48</f>
        <v>55680</v>
      </c>
    </row>
    <row r="33" spans="1:16" ht="30" customHeight="1" x14ac:dyDescent="0.25">
      <c r="A33" s="709" t="s">
        <v>387</v>
      </c>
      <c r="B33" s="713"/>
      <c r="C33" s="713"/>
      <c r="D33" s="711" t="s">
        <v>40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67140</v>
      </c>
      <c r="J33" s="3">
        <v>42471</v>
      </c>
      <c r="K33" s="625" t="s">
        <v>496</v>
      </c>
      <c r="L33" s="695">
        <v>48900</v>
      </c>
      <c r="M33" s="501">
        <f>I33-L33</f>
        <v>18240</v>
      </c>
      <c r="N33" s="110">
        <f>L33/K33</f>
        <v>1397.1428571428571</v>
      </c>
      <c r="O33" s="110">
        <f>N33*48</f>
        <v>67062.857142857145</v>
      </c>
    </row>
    <row r="34" spans="1:16" ht="30" customHeight="1" x14ac:dyDescent="0.25">
      <c r="A34" s="709" t="s">
        <v>388</v>
      </c>
      <c r="B34" s="710"/>
      <c r="C34" s="710"/>
      <c r="D34" s="711" t="s">
        <v>24</v>
      </c>
      <c r="E34" s="712" t="s">
        <v>177</v>
      </c>
      <c r="F34" s="710">
        <v>42545</v>
      </c>
      <c r="G34" s="710">
        <v>44006</v>
      </c>
      <c r="H34" s="713" t="s">
        <v>4</v>
      </c>
      <c r="I34" s="714">
        <v>30000000</v>
      </c>
      <c r="J34" s="3">
        <v>42575</v>
      </c>
      <c r="K34" s="625" t="s">
        <v>498</v>
      </c>
      <c r="L34" s="698">
        <v>14330000</v>
      </c>
      <c r="M34" s="501">
        <f>I34-L34</f>
        <v>15670000</v>
      </c>
      <c r="N34" s="110">
        <f>L34/K34</f>
        <v>447812.5</v>
      </c>
      <c r="O34" s="110">
        <f>N34*48</f>
        <v>21495000</v>
      </c>
      <c r="P34" s="669" t="s">
        <v>738</v>
      </c>
    </row>
    <row r="35" spans="1:16" ht="30" customHeight="1" x14ac:dyDescent="0.25">
      <c r="A35" s="709" t="s">
        <v>384</v>
      </c>
      <c r="B35" s="710"/>
      <c r="C35" s="710"/>
      <c r="D35" s="711" t="s">
        <v>30</v>
      </c>
      <c r="E35" s="712" t="s">
        <v>181</v>
      </c>
      <c r="F35" s="710">
        <v>42664</v>
      </c>
      <c r="G35" s="710">
        <v>44125</v>
      </c>
      <c r="H35" s="713" t="s">
        <v>4</v>
      </c>
      <c r="I35" s="714">
        <v>91949</v>
      </c>
      <c r="J35" s="74">
        <v>42695</v>
      </c>
      <c r="K35" s="625" t="s">
        <v>520</v>
      </c>
      <c r="L35" s="696">
        <v>34400</v>
      </c>
      <c r="M35" s="501">
        <f>I35-L35</f>
        <v>57549</v>
      </c>
      <c r="N35" s="110">
        <f>L35/K35</f>
        <v>1228.5714285714287</v>
      </c>
      <c r="O35" s="110">
        <f>N35*48</f>
        <v>58971.42857142858</v>
      </c>
    </row>
    <row r="36" spans="1:16" ht="30" customHeight="1" x14ac:dyDescent="0.25">
      <c r="A36" s="713">
        <v>106225</v>
      </c>
      <c r="B36" s="713"/>
      <c r="C36" s="713"/>
      <c r="D36" s="713" t="s">
        <v>626</v>
      </c>
      <c r="E36" s="711" t="s">
        <v>627</v>
      </c>
      <c r="F36" s="710">
        <v>43143</v>
      </c>
      <c r="G36" s="710">
        <v>43873</v>
      </c>
      <c r="H36" s="713" t="s">
        <v>628</v>
      </c>
      <c r="I36" s="714">
        <v>6390000</v>
      </c>
      <c r="J36" s="3">
        <v>43171</v>
      </c>
      <c r="K36" s="619">
        <v>12</v>
      </c>
      <c r="L36" s="2">
        <v>1353000</v>
      </c>
      <c r="M36" s="501">
        <f t="shared" ref="M36:M42" si="5">I36-L36</f>
        <v>5037000</v>
      </c>
      <c r="N36" s="110">
        <f t="shared" ref="N36:N42" si="6">L36/K36</f>
        <v>112750</v>
      </c>
      <c r="O36" s="110">
        <f>N36*49</f>
        <v>5524750</v>
      </c>
    </row>
    <row r="37" spans="1:16" ht="30" customHeight="1" x14ac:dyDescent="0.25">
      <c r="A37" s="713">
        <v>105924</v>
      </c>
      <c r="B37" s="713"/>
      <c r="C37" s="713"/>
      <c r="D37" s="713" t="s">
        <v>333</v>
      </c>
      <c r="E37" s="711" t="s">
        <v>579</v>
      </c>
      <c r="F37" s="710">
        <v>43143</v>
      </c>
      <c r="G37" s="710">
        <v>43873</v>
      </c>
      <c r="H37" s="713" t="s">
        <v>36</v>
      </c>
      <c r="I37" s="714">
        <v>35000</v>
      </c>
      <c r="J37" s="3">
        <v>43174</v>
      </c>
      <c r="K37" s="619">
        <v>12</v>
      </c>
      <c r="L37" s="2">
        <v>68500</v>
      </c>
      <c r="M37" s="111">
        <f t="shared" si="5"/>
        <v>-33500</v>
      </c>
      <c r="N37" s="110">
        <f t="shared" si="6"/>
        <v>5708.333333333333</v>
      </c>
      <c r="O37" s="110">
        <f>N37*24</f>
        <v>137000</v>
      </c>
    </row>
    <row r="38" spans="1:16" s="755" customFormat="1" ht="30" customHeight="1" x14ac:dyDescent="0.25">
      <c r="A38" s="760">
        <v>104554</v>
      </c>
      <c r="B38" s="760"/>
      <c r="C38" s="760"/>
      <c r="D38" s="760" t="s">
        <v>24</v>
      </c>
      <c r="E38" s="761" t="s">
        <v>731</v>
      </c>
      <c r="F38" s="762">
        <v>42738</v>
      </c>
      <c r="G38" s="762">
        <v>44199</v>
      </c>
      <c r="H38" s="760" t="s">
        <v>4</v>
      </c>
      <c r="I38" s="763">
        <v>576000</v>
      </c>
      <c r="J38" s="554">
        <v>42769</v>
      </c>
      <c r="K38" s="619">
        <v>25</v>
      </c>
      <c r="L38" s="696">
        <v>153500</v>
      </c>
      <c r="M38" s="501">
        <f t="shared" si="5"/>
        <v>422500</v>
      </c>
      <c r="N38" s="110">
        <f t="shared" si="6"/>
        <v>6140</v>
      </c>
      <c r="O38" s="110">
        <f>N38*48</f>
        <v>294720</v>
      </c>
      <c r="P38" s="668" t="s">
        <v>732</v>
      </c>
    </row>
    <row r="39" spans="1:16" ht="30" customHeight="1" x14ac:dyDescent="0.25">
      <c r="A39" s="676">
        <v>124338</v>
      </c>
      <c r="B39" s="677"/>
      <c r="C39" s="677"/>
      <c r="D39" s="678" t="s">
        <v>582</v>
      </c>
      <c r="E39" s="679" t="s">
        <v>584</v>
      </c>
      <c r="F39" s="681">
        <v>42998</v>
      </c>
      <c r="G39" s="680">
        <v>44459</v>
      </c>
      <c r="H39" s="676" t="s">
        <v>4</v>
      </c>
      <c r="I39" s="693">
        <v>49300</v>
      </c>
      <c r="J39" s="4">
        <v>43028</v>
      </c>
      <c r="K39" s="619">
        <v>15</v>
      </c>
      <c r="L39" s="2">
        <v>49800</v>
      </c>
      <c r="M39" s="111">
        <f t="shared" si="5"/>
        <v>-500</v>
      </c>
      <c r="N39" s="110">
        <f t="shared" si="6"/>
        <v>3320</v>
      </c>
      <c r="O39" s="110">
        <f>N39*48</f>
        <v>159360</v>
      </c>
      <c r="P39" s="726">
        <v>103004</v>
      </c>
    </row>
    <row r="40" spans="1:16" ht="30" customHeight="1" x14ac:dyDescent="0.25">
      <c r="A40" s="676">
        <v>115483</v>
      </c>
      <c r="B40" s="677"/>
      <c r="C40" s="677"/>
      <c r="D40" s="676" t="s">
        <v>580</v>
      </c>
      <c r="E40" s="676" t="s">
        <v>601</v>
      </c>
      <c r="F40" s="680">
        <v>43096</v>
      </c>
      <c r="G40" s="680">
        <v>44557</v>
      </c>
      <c r="H40" s="676" t="s">
        <v>4</v>
      </c>
      <c r="I40" s="693">
        <v>1500000</v>
      </c>
      <c r="J40" s="4">
        <v>43127</v>
      </c>
      <c r="K40" s="619">
        <v>14</v>
      </c>
      <c r="L40" s="2">
        <v>457000</v>
      </c>
      <c r="M40" s="501">
        <f t="shared" si="5"/>
        <v>1043000</v>
      </c>
      <c r="N40" s="110">
        <f t="shared" si="6"/>
        <v>32642.857142857141</v>
      </c>
      <c r="O40" s="110">
        <f>N40*48</f>
        <v>1566857.1428571427</v>
      </c>
    </row>
    <row r="41" spans="1:16" ht="30" customHeight="1" x14ac:dyDescent="0.25">
      <c r="A41" s="676">
        <v>125973</v>
      </c>
      <c r="B41" s="676"/>
      <c r="C41" s="676"/>
      <c r="D41" s="676" t="s">
        <v>27</v>
      </c>
      <c r="E41" s="679" t="s">
        <v>437</v>
      </c>
      <c r="F41" s="680">
        <v>43096</v>
      </c>
      <c r="G41" s="680">
        <v>44557</v>
      </c>
      <c r="H41" s="676" t="s">
        <v>4</v>
      </c>
      <c r="I41" s="693">
        <v>350000</v>
      </c>
      <c r="J41" s="4">
        <v>43096</v>
      </c>
      <c r="K41" s="619">
        <v>15</v>
      </c>
      <c r="L41" s="2">
        <v>172000</v>
      </c>
      <c r="M41" s="501">
        <f t="shared" si="5"/>
        <v>178000</v>
      </c>
      <c r="N41" s="110">
        <f t="shared" si="6"/>
        <v>11466.666666666666</v>
      </c>
      <c r="O41" s="110">
        <f>N41*48</f>
        <v>550400</v>
      </c>
    </row>
    <row r="42" spans="1:16" ht="30" customHeight="1" x14ac:dyDescent="0.25">
      <c r="A42" s="738">
        <v>126114</v>
      </c>
      <c r="B42" s="739"/>
      <c r="C42" s="739"/>
      <c r="D42" s="738" t="s">
        <v>630</v>
      </c>
      <c r="E42" s="738"/>
      <c r="F42" s="741">
        <v>43426</v>
      </c>
      <c r="G42" s="741">
        <v>44887</v>
      </c>
      <c r="H42" s="738" t="s">
        <v>4</v>
      </c>
      <c r="I42" s="740">
        <v>7400000</v>
      </c>
      <c r="J42" s="407">
        <v>43456</v>
      </c>
      <c r="K42" s="2">
        <v>2</v>
      </c>
      <c r="L42" s="2">
        <v>34000</v>
      </c>
      <c r="M42" s="501">
        <f t="shared" si="5"/>
        <v>7366000</v>
      </c>
      <c r="N42" s="110">
        <f t="shared" si="6"/>
        <v>17000</v>
      </c>
      <c r="O42" s="110">
        <f>N42*48</f>
        <v>816000</v>
      </c>
    </row>
    <row r="43" spans="1:16" ht="30" customHeight="1" x14ac:dyDescent="0.25"/>
    <row r="44" spans="1:16" ht="30" customHeight="1" x14ac:dyDescent="0.25"/>
    <row r="45" spans="1:16" ht="30" customHeight="1" x14ac:dyDescent="0.25"/>
    <row r="46" spans="1:16" ht="30" customHeight="1" x14ac:dyDescent="0.25"/>
    <row r="47" spans="1:16" ht="30" customHeight="1" x14ac:dyDescent="0.25"/>
    <row r="48" spans="1:16" ht="30" customHeight="1" x14ac:dyDescent="0.25"/>
    <row r="49" s="736" customFormat="1" ht="30" customHeight="1" x14ac:dyDescent="0.25"/>
    <row r="50" s="736" customFormat="1" ht="30" customHeight="1" x14ac:dyDescent="0.25"/>
    <row r="51" s="736" customFormat="1" ht="30" customHeight="1" x14ac:dyDescent="0.25"/>
  </sheetData>
  <mergeCells count="12">
    <mergeCell ref="O8:O9"/>
    <mergeCell ref="A2:B2"/>
    <mergeCell ref="A4:B4"/>
    <mergeCell ref="A5:C5"/>
    <mergeCell ref="A8:A9"/>
    <mergeCell ref="B8:B9"/>
    <mergeCell ref="C8:C9"/>
    <mergeCell ref="D8:E9"/>
    <mergeCell ref="F8:I8"/>
    <mergeCell ref="J8:L8"/>
    <mergeCell ref="M8:M9"/>
    <mergeCell ref="N8:N9"/>
  </mergeCells>
  <pageMargins left="0.7" right="0.7" top="0.75" bottom="0.75" header="0.3" footer="0.3"/>
  <pageSetup paperSize="9" orientation="portrait" r:id="rId1"/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49"/>
  <dimension ref="A1:P51"/>
  <sheetViews>
    <sheetView workbookViewId="0">
      <pane ySplit="1" topLeftCell="A26" activePane="bottomLeft" state="frozen"/>
      <selection activeCell="H5" sqref="H5"/>
      <selection pane="bottomLeft" activeCell="L35" sqref="L35"/>
    </sheetView>
  </sheetViews>
  <sheetFormatPr defaultColWidth="9.140625" defaultRowHeight="15" x14ac:dyDescent="0.25"/>
  <cols>
    <col min="1" max="1" width="10.28515625" style="736" customWidth="1"/>
    <col min="2" max="2" width="9.42578125" style="736" customWidth="1"/>
    <col min="3" max="3" width="10.28515625" style="736" customWidth="1"/>
    <col min="4" max="4" width="22.28515625" style="736" customWidth="1"/>
    <col min="5" max="5" width="15" style="736" customWidth="1"/>
    <col min="6" max="6" width="10.5703125" style="736" customWidth="1"/>
    <col min="7" max="7" width="10.7109375" style="736" customWidth="1"/>
    <col min="8" max="8" width="12.7109375" style="736" customWidth="1"/>
    <col min="9" max="9" width="17.5703125" style="736" customWidth="1"/>
    <col min="10" max="10" width="10.140625" style="736" customWidth="1"/>
    <col min="11" max="11" width="10.28515625" style="736" customWidth="1"/>
    <col min="12" max="12" width="11.28515625" style="736" customWidth="1"/>
    <col min="13" max="13" width="12.5703125" style="736" customWidth="1"/>
    <col min="14" max="15" width="11.85546875" style="683" customWidth="1"/>
    <col min="16" max="16" width="36" style="736" customWidth="1"/>
    <col min="17" max="16384" width="9.140625" style="736"/>
  </cols>
  <sheetData>
    <row r="1" spans="1:15" x14ac:dyDescent="0.25">
      <c r="A1" s="736" t="s">
        <v>681</v>
      </c>
      <c r="D1" s="363"/>
      <c r="F1" s="744" t="s">
        <v>707</v>
      </c>
      <c r="G1" s="744" t="s">
        <v>708</v>
      </c>
      <c r="H1" s="744" t="s">
        <v>709</v>
      </c>
      <c r="I1" s="744" t="s">
        <v>710</v>
      </c>
      <c r="J1" s="744" t="s">
        <v>711</v>
      </c>
      <c r="K1" s="744" t="s">
        <v>712</v>
      </c>
      <c r="L1" s="744" t="s">
        <v>713</v>
      </c>
      <c r="M1" s="744" t="s">
        <v>714</v>
      </c>
      <c r="N1" s="746" t="s">
        <v>715</v>
      </c>
      <c r="O1" s="746" t="s">
        <v>716</v>
      </c>
    </row>
    <row r="2" spans="1:15" s="447" customFormat="1" x14ac:dyDescent="0.25">
      <c r="A2" s="899"/>
      <c r="B2" s="899"/>
      <c r="C2" s="742"/>
      <c r="D2" s="743"/>
      <c r="N2" s="745"/>
      <c r="O2" s="745"/>
    </row>
    <row r="3" spans="1:15" x14ac:dyDescent="0.25">
      <c r="A3" s="706" t="s">
        <v>667</v>
      </c>
      <c r="B3" s="706"/>
      <c r="C3" s="707"/>
      <c r="D3" s="363"/>
    </row>
    <row r="4" spans="1:15" x14ac:dyDescent="0.25">
      <c r="A4" s="892" t="s">
        <v>668</v>
      </c>
      <c r="B4" s="892"/>
      <c r="C4" s="708"/>
      <c r="D4" s="363"/>
    </row>
    <row r="5" spans="1:15" x14ac:dyDescent="0.25">
      <c r="A5" s="893" t="s">
        <v>661</v>
      </c>
      <c r="B5" s="893"/>
      <c r="C5" s="893"/>
      <c r="D5" s="363"/>
    </row>
    <row r="6" spans="1:15" x14ac:dyDescent="0.25">
      <c r="A6" s="737" t="s">
        <v>696</v>
      </c>
      <c r="B6" s="737"/>
      <c r="C6" s="737"/>
      <c r="D6" s="363"/>
    </row>
    <row r="7" spans="1:15" ht="15.75" thickBot="1" x14ac:dyDescent="0.3"/>
    <row r="8" spans="1:15" ht="15.75" thickBot="1" x14ac:dyDescent="0.3">
      <c r="A8" s="868" t="s">
        <v>355</v>
      </c>
      <c r="B8" s="868" t="s">
        <v>131</v>
      </c>
      <c r="C8" s="868" t="s">
        <v>201</v>
      </c>
      <c r="D8" s="870" t="s">
        <v>0</v>
      </c>
      <c r="E8" s="871"/>
      <c r="F8" s="874" t="s">
        <v>1</v>
      </c>
      <c r="G8" s="875"/>
      <c r="H8" s="875"/>
      <c r="I8" s="876"/>
      <c r="J8" s="870" t="s">
        <v>2</v>
      </c>
      <c r="K8" s="877"/>
      <c r="L8" s="877"/>
      <c r="M8" s="878" t="s">
        <v>19</v>
      </c>
      <c r="N8" s="900" t="s">
        <v>739</v>
      </c>
      <c r="O8" s="897" t="s">
        <v>654</v>
      </c>
    </row>
    <row r="9" spans="1:15" ht="45.75" thickBot="1" x14ac:dyDescent="0.3">
      <c r="A9" s="879"/>
      <c r="B9" s="869"/>
      <c r="C9" s="869"/>
      <c r="D9" s="872"/>
      <c r="E9" s="873"/>
      <c r="F9" s="65" t="s">
        <v>116</v>
      </c>
      <c r="G9" s="65" t="s">
        <v>117</v>
      </c>
      <c r="H9" s="65" t="s">
        <v>118</v>
      </c>
      <c r="I9" s="684" t="s">
        <v>119</v>
      </c>
      <c r="J9" s="65" t="s">
        <v>120</v>
      </c>
      <c r="K9" s="608" t="s">
        <v>718</v>
      </c>
      <c r="L9" s="65" t="s">
        <v>122</v>
      </c>
      <c r="M9" s="879"/>
      <c r="N9" s="901"/>
      <c r="O9" s="898"/>
    </row>
    <row r="10" spans="1:15" ht="30" customHeight="1" x14ac:dyDescent="0.25">
      <c r="A10" s="237" t="s">
        <v>375</v>
      </c>
      <c r="B10" s="25"/>
      <c r="C10" s="25"/>
      <c r="D10" s="68" t="s">
        <v>196</v>
      </c>
      <c r="E10" s="69" t="s">
        <v>104</v>
      </c>
      <c r="F10" s="25">
        <v>42058</v>
      </c>
      <c r="G10" s="25">
        <v>43519</v>
      </c>
      <c r="H10" s="25" t="s">
        <v>4</v>
      </c>
      <c r="I10" s="688">
        <v>10708492</v>
      </c>
      <c r="J10" s="25">
        <v>42086</v>
      </c>
      <c r="K10" s="626" t="s">
        <v>542</v>
      </c>
      <c r="L10" s="697"/>
      <c r="M10" s="622"/>
      <c r="N10" s="361"/>
      <c r="O10" s="361"/>
    </row>
    <row r="11" spans="1:15" ht="30" customHeight="1" x14ac:dyDescent="0.25">
      <c r="A11" s="237" t="s">
        <v>376</v>
      </c>
      <c r="B11" s="25"/>
      <c r="C11" s="25"/>
      <c r="D11" s="68" t="s">
        <v>7</v>
      </c>
      <c r="E11" s="69" t="s">
        <v>182</v>
      </c>
      <c r="F11" s="25">
        <v>42137</v>
      </c>
      <c r="G11" s="25">
        <v>43598</v>
      </c>
      <c r="H11" s="25" t="s">
        <v>4</v>
      </c>
      <c r="I11" s="688">
        <v>419996</v>
      </c>
      <c r="J11" s="3">
        <v>42168</v>
      </c>
      <c r="K11" s="625" t="s">
        <v>83</v>
      </c>
      <c r="L11" s="695">
        <v>434000</v>
      </c>
      <c r="M11" s="111">
        <f t="shared" ref="M11:M30" si="0">I11-L11</f>
        <v>-14004</v>
      </c>
      <c r="N11" s="110">
        <f t="shared" ref="N11:N30" si="1">L11/K11</f>
        <v>9644.4444444444453</v>
      </c>
      <c r="O11" s="110">
        <f t="shared" ref="O11:O16" si="2">N11*48</f>
        <v>462933.33333333337</v>
      </c>
    </row>
    <row r="12" spans="1:15" ht="30" customHeight="1" x14ac:dyDescent="0.25">
      <c r="A12" s="237" t="s">
        <v>377</v>
      </c>
      <c r="B12" s="24"/>
      <c r="C12" s="24"/>
      <c r="D12" s="68" t="s">
        <v>48</v>
      </c>
      <c r="E12" s="69" t="s">
        <v>105</v>
      </c>
      <c r="F12" s="25">
        <v>42150</v>
      </c>
      <c r="G12" s="25">
        <v>43611</v>
      </c>
      <c r="H12" s="24" t="s">
        <v>4</v>
      </c>
      <c r="I12" s="688">
        <v>19800</v>
      </c>
      <c r="J12" s="3">
        <v>42181</v>
      </c>
      <c r="K12" s="625" t="s">
        <v>83</v>
      </c>
      <c r="L12" s="695">
        <v>20000</v>
      </c>
      <c r="M12" s="111">
        <f t="shared" si="0"/>
        <v>-200</v>
      </c>
      <c r="N12" s="110">
        <f t="shared" si="1"/>
        <v>444.44444444444446</v>
      </c>
      <c r="O12" s="110">
        <f t="shared" si="2"/>
        <v>21333.333333333336</v>
      </c>
    </row>
    <row r="13" spans="1:15" ht="30" customHeight="1" x14ac:dyDescent="0.25">
      <c r="A13" s="237" t="s">
        <v>378</v>
      </c>
      <c r="B13" s="25"/>
      <c r="C13" s="25"/>
      <c r="D13" s="68" t="s">
        <v>10</v>
      </c>
      <c r="E13" s="69" t="s">
        <v>107</v>
      </c>
      <c r="F13" s="25">
        <v>42259</v>
      </c>
      <c r="G13" s="25">
        <v>43720</v>
      </c>
      <c r="H13" s="24" t="s">
        <v>4</v>
      </c>
      <c r="I13" s="688">
        <v>282000</v>
      </c>
      <c r="J13" s="3">
        <v>42289</v>
      </c>
      <c r="K13" s="625" t="s">
        <v>84</v>
      </c>
      <c r="L13" s="695">
        <v>256000</v>
      </c>
      <c r="M13" s="501">
        <f t="shared" si="0"/>
        <v>26000</v>
      </c>
      <c r="N13" s="110">
        <f t="shared" si="1"/>
        <v>6243.9024390243903</v>
      </c>
      <c r="O13" s="110">
        <f t="shared" si="2"/>
        <v>299707.31707317074</v>
      </c>
    </row>
    <row r="14" spans="1:15" ht="30" customHeight="1" x14ac:dyDescent="0.25">
      <c r="A14" s="236" t="s">
        <v>379</v>
      </c>
      <c r="B14" s="93"/>
      <c r="C14" s="93"/>
      <c r="D14" s="68" t="s">
        <v>6</v>
      </c>
      <c r="E14" s="69" t="s">
        <v>106</v>
      </c>
      <c r="F14" s="25">
        <v>42259</v>
      </c>
      <c r="G14" s="25">
        <v>43720</v>
      </c>
      <c r="H14" s="24" t="s">
        <v>4</v>
      </c>
      <c r="I14" s="688">
        <v>53600</v>
      </c>
      <c r="J14" s="3">
        <v>42289</v>
      </c>
      <c r="K14" s="625" t="s">
        <v>84</v>
      </c>
      <c r="L14" s="695">
        <v>59300</v>
      </c>
      <c r="M14" s="111">
        <f t="shared" si="0"/>
        <v>-5700</v>
      </c>
      <c r="N14" s="110">
        <f t="shared" si="1"/>
        <v>1446.3414634146341</v>
      </c>
      <c r="O14" s="110">
        <f t="shared" si="2"/>
        <v>69424.390243902439</v>
      </c>
    </row>
    <row r="15" spans="1:15" ht="30" customHeight="1" x14ac:dyDescent="0.25">
      <c r="A15" s="236" t="s">
        <v>380</v>
      </c>
      <c r="B15" s="93"/>
      <c r="C15" s="93"/>
      <c r="D15" s="68" t="s">
        <v>47</v>
      </c>
      <c r="E15" s="69" t="s">
        <v>108</v>
      </c>
      <c r="F15" s="25">
        <v>42259</v>
      </c>
      <c r="G15" s="25">
        <v>43720</v>
      </c>
      <c r="H15" s="24" t="s">
        <v>4</v>
      </c>
      <c r="I15" s="688">
        <v>1599996</v>
      </c>
      <c r="J15" s="3">
        <v>42289</v>
      </c>
      <c r="K15" s="625" t="s">
        <v>399</v>
      </c>
      <c r="L15" s="695">
        <v>1651000</v>
      </c>
      <c r="M15" s="111">
        <f t="shared" si="0"/>
        <v>-51004</v>
      </c>
      <c r="N15" s="110">
        <f t="shared" si="1"/>
        <v>41275</v>
      </c>
      <c r="O15" s="110">
        <f t="shared" si="2"/>
        <v>1981200</v>
      </c>
    </row>
    <row r="16" spans="1:15" ht="30" customHeight="1" x14ac:dyDescent="0.25">
      <c r="A16" s="237" t="s">
        <v>381</v>
      </c>
      <c r="B16" s="25"/>
      <c r="C16" s="25"/>
      <c r="D16" s="68" t="s">
        <v>184</v>
      </c>
      <c r="E16" s="69" t="s">
        <v>109</v>
      </c>
      <c r="F16" s="25">
        <v>42259</v>
      </c>
      <c r="G16" s="25">
        <v>43720</v>
      </c>
      <c r="H16" s="24" t="s">
        <v>4</v>
      </c>
      <c r="I16" s="688">
        <v>868400</v>
      </c>
      <c r="J16" s="74">
        <v>42289</v>
      </c>
      <c r="K16" s="625" t="s">
        <v>84</v>
      </c>
      <c r="L16" s="695">
        <v>759200</v>
      </c>
      <c r="M16" s="501">
        <f t="shared" si="0"/>
        <v>109200</v>
      </c>
      <c r="N16" s="110">
        <f t="shared" si="1"/>
        <v>18517.073170731706</v>
      </c>
      <c r="O16" s="110">
        <f t="shared" si="2"/>
        <v>888819.51219512196</v>
      </c>
    </row>
    <row r="17" spans="1:16" ht="30" customHeight="1" x14ac:dyDescent="0.25">
      <c r="A17" s="24">
        <v>108132</v>
      </c>
      <c r="B17" s="95"/>
      <c r="C17" s="95"/>
      <c r="D17" s="24" t="s">
        <v>425</v>
      </c>
      <c r="E17" s="95" t="s">
        <v>97</v>
      </c>
      <c r="F17" s="25">
        <v>42817</v>
      </c>
      <c r="G17" s="25">
        <v>43547</v>
      </c>
      <c r="H17" s="24" t="s">
        <v>36</v>
      </c>
      <c r="I17" s="690">
        <v>19900</v>
      </c>
      <c r="J17" s="3">
        <v>42848</v>
      </c>
      <c r="K17" s="619">
        <v>23</v>
      </c>
      <c r="L17" s="696">
        <v>21200</v>
      </c>
      <c r="M17" s="111">
        <f t="shared" si="0"/>
        <v>-1300</v>
      </c>
      <c r="N17" s="110">
        <f t="shared" si="1"/>
        <v>921.73913043478262</v>
      </c>
      <c r="O17" s="110">
        <f>N17*24</f>
        <v>22121.739130434784</v>
      </c>
    </row>
    <row r="18" spans="1:16" ht="30" customHeight="1" x14ac:dyDescent="0.25">
      <c r="A18" s="24" t="s">
        <v>365</v>
      </c>
      <c r="B18" s="24"/>
      <c r="C18" s="24"/>
      <c r="D18" s="24" t="s">
        <v>630</v>
      </c>
      <c r="E18" s="24" t="s">
        <v>632</v>
      </c>
      <c r="F18" s="25">
        <v>43179</v>
      </c>
      <c r="G18" s="25">
        <v>43544</v>
      </c>
      <c r="H18" s="24" t="s">
        <v>32</v>
      </c>
      <c r="I18" s="688">
        <v>69400</v>
      </c>
      <c r="J18" s="3">
        <v>43210</v>
      </c>
      <c r="K18" s="619">
        <v>11</v>
      </c>
      <c r="L18" s="2">
        <v>350000</v>
      </c>
      <c r="M18" s="111">
        <f t="shared" si="0"/>
        <v>-280600</v>
      </c>
      <c r="N18" s="110">
        <f t="shared" si="1"/>
        <v>31818.18181818182</v>
      </c>
      <c r="O18" s="110">
        <f>N18*12</f>
        <v>381818.18181818182</v>
      </c>
      <c r="P18" s="669" t="s">
        <v>683</v>
      </c>
    </row>
    <row r="19" spans="1:16" ht="30" customHeight="1" x14ac:dyDescent="0.25">
      <c r="A19" s="24">
        <v>112799</v>
      </c>
      <c r="B19" s="24"/>
      <c r="C19" s="24"/>
      <c r="D19" s="24" t="s">
        <v>631</v>
      </c>
      <c r="E19" s="68" t="s">
        <v>633</v>
      </c>
      <c r="F19" s="25">
        <v>43186</v>
      </c>
      <c r="G19" s="25">
        <v>43551</v>
      </c>
      <c r="H19" s="24" t="s">
        <v>32</v>
      </c>
      <c r="I19" s="688">
        <v>72300</v>
      </c>
      <c r="J19" s="3">
        <v>43217</v>
      </c>
      <c r="K19" s="619">
        <v>11</v>
      </c>
      <c r="L19" s="2">
        <v>90200</v>
      </c>
      <c r="M19" s="111">
        <f t="shared" si="0"/>
        <v>-17900</v>
      </c>
      <c r="N19" s="110">
        <f t="shared" si="1"/>
        <v>8200</v>
      </c>
      <c r="O19" s="110">
        <f>N19*12</f>
        <v>98400</v>
      </c>
    </row>
    <row r="20" spans="1:16" ht="30" customHeight="1" x14ac:dyDescent="0.25">
      <c r="A20" s="24">
        <v>124764</v>
      </c>
      <c r="B20" s="24"/>
      <c r="C20" s="24"/>
      <c r="D20" s="24" t="s">
        <v>634</v>
      </c>
      <c r="E20" s="68" t="s">
        <v>635</v>
      </c>
      <c r="F20" s="25">
        <v>43188</v>
      </c>
      <c r="G20" s="25">
        <v>43552</v>
      </c>
      <c r="H20" s="24" t="s">
        <v>32</v>
      </c>
      <c r="I20" s="688">
        <v>50000</v>
      </c>
      <c r="J20" s="3">
        <v>43219</v>
      </c>
      <c r="K20" s="619">
        <v>11</v>
      </c>
      <c r="L20" s="2">
        <v>26000</v>
      </c>
      <c r="M20" s="501">
        <f t="shared" si="0"/>
        <v>24000</v>
      </c>
      <c r="N20" s="110">
        <f t="shared" si="1"/>
        <v>2363.6363636363635</v>
      </c>
      <c r="O20" s="642">
        <f>N20*12</f>
        <v>28363.63636363636</v>
      </c>
    </row>
    <row r="21" spans="1:16" ht="30" customHeight="1" x14ac:dyDescent="0.25">
      <c r="A21" s="24">
        <v>124338</v>
      </c>
      <c r="B21" s="24"/>
      <c r="C21" s="24"/>
      <c r="D21" s="24" t="s">
        <v>582</v>
      </c>
      <c r="E21" s="68" t="s">
        <v>636</v>
      </c>
      <c r="F21" s="25">
        <v>43188</v>
      </c>
      <c r="G21" s="25">
        <v>43552</v>
      </c>
      <c r="H21" s="24" t="s">
        <v>32</v>
      </c>
      <c r="I21" s="688">
        <v>59700</v>
      </c>
      <c r="J21" s="3">
        <v>43219</v>
      </c>
      <c r="K21" s="619">
        <v>11</v>
      </c>
      <c r="L21" s="2">
        <v>41800</v>
      </c>
      <c r="M21" s="501">
        <f t="shared" si="0"/>
        <v>17900</v>
      </c>
      <c r="N21" s="110">
        <f t="shared" si="1"/>
        <v>3800</v>
      </c>
      <c r="O21" s="110">
        <f>N21*12</f>
        <v>45600</v>
      </c>
      <c r="P21" s="726">
        <v>118001</v>
      </c>
    </row>
    <row r="22" spans="1:16" ht="30" customHeight="1" x14ac:dyDescent="0.25">
      <c r="A22" s="24">
        <v>100406</v>
      </c>
      <c r="B22" s="24"/>
      <c r="C22" s="24"/>
      <c r="D22" s="24" t="s">
        <v>577</v>
      </c>
      <c r="E22" s="24" t="s">
        <v>640</v>
      </c>
      <c r="F22" s="25">
        <v>43215</v>
      </c>
      <c r="G22" s="25">
        <v>43580</v>
      </c>
      <c r="H22" s="24" t="s">
        <v>32</v>
      </c>
      <c r="I22" s="688">
        <v>148000</v>
      </c>
      <c r="J22" s="3">
        <v>43245</v>
      </c>
      <c r="K22" s="619">
        <v>10</v>
      </c>
      <c r="L22" s="2">
        <v>103000</v>
      </c>
      <c r="M22" s="501">
        <f t="shared" si="0"/>
        <v>45000</v>
      </c>
      <c r="N22" s="110">
        <f t="shared" si="1"/>
        <v>10300</v>
      </c>
      <c r="O22" s="110">
        <f t="shared" ref="O22:O27" si="3">N22*12</f>
        <v>123600</v>
      </c>
    </row>
    <row r="23" spans="1:16" ht="30" customHeight="1" x14ac:dyDescent="0.25">
      <c r="A23" s="24">
        <v>129272</v>
      </c>
      <c r="B23" s="95"/>
      <c r="C23" s="95"/>
      <c r="D23" s="68" t="s">
        <v>641</v>
      </c>
      <c r="E23" s="68" t="s">
        <v>182</v>
      </c>
      <c r="F23" s="25">
        <v>43225</v>
      </c>
      <c r="G23" s="25">
        <v>43590</v>
      </c>
      <c r="H23" s="24" t="s">
        <v>32</v>
      </c>
      <c r="I23" s="688">
        <v>24000</v>
      </c>
      <c r="J23" s="3">
        <v>43256</v>
      </c>
      <c r="K23" s="619">
        <v>10</v>
      </c>
      <c r="L23" s="2">
        <v>20600</v>
      </c>
      <c r="M23" s="501">
        <f t="shared" si="0"/>
        <v>3400</v>
      </c>
      <c r="N23" s="110">
        <f t="shared" si="1"/>
        <v>2060</v>
      </c>
      <c r="O23" s="110">
        <f t="shared" si="3"/>
        <v>24720</v>
      </c>
    </row>
    <row r="24" spans="1:16" ht="30" customHeight="1" x14ac:dyDescent="0.25">
      <c r="A24" s="24">
        <v>126114</v>
      </c>
      <c r="B24" s="95"/>
      <c r="C24" s="95"/>
      <c r="D24" s="24" t="s">
        <v>630</v>
      </c>
      <c r="E24" s="24" t="s">
        <v>646</v>
      </c>
      <c r="F24" s="25">
        <v>43238</v>
      </c>
      <c r="G24" s="25">
        <v>43603</v>
      </c>
      <c r="H24" s="24" t="s">
        <v>32</v>
      </c>
      <c r="I24" s="688">
        <v>129000</v>
      </c>
      <c r="J24" s="3">
        <v>43269</v>
      </c>
      <c r="K24" s="619">
        <v>9</v>
      </c>
      <c r="L24" s="2">
        <v>215000</v>
      </c>
      <c r="M24" s="111">
        <f t="shared" si="0"/>
        <v>-86000</v>
      </c>
      <c r="N24" s="110">
        <f t="shared" si="1"/>
        <v>23888.888888888891</v>
      </c>
      <c r="O24" s="110">
        <f t="shared" si="3"/>
        <v>286666.66666666669</v>
      </c>
      <c r="P24" s="669" t="s">
        <v>683</v>
      </c>
    </row>
    <row r="25" spans="1:16" ht="30" customHeight="1" x14ac:dyDescent="0.25">
      <c r="A25" s="24">
        <v>109726</v>
      </c>
      <c r="B25" s="95"/>
      <c r="C25" s="95"/>
      <c r="D25" s="24" t="s">
        <v>40</v>
      </c>
      <c r="E25" s="68" t="s">
        <v>182</v>
      </c>
      <c r="F25" s="25">
        <v>43235</v>
      </c>
      <c r="G25" s="25">
        <v>43600</v>
      </c>
      <c r="H25" s="24" t="s">
        <v>32</v>
      </c>
      <c r="I25" s="688">
        <v>45000</v>
      </c>
      <c r="J25" s="3">
        <v>43266</v>
      </c>
      <c r="K25" s="619">
        <v>9</v>
      </c>
      <c r="L25" s="2">
        <v>35900</v>
      </c>
      <c r="M25" s="501">
        <f t="shared" si="0"/>
        <v>9100</v>
      </c>
      <c r="N25" s="110">
        <f t="shared" si="1"/>
        <v>3988.8888888888887</v>
      </c>
      <c r="O25" s="110">
        <f t="shared" si="3"/>
        <v>47866.666666666664</v>
      </c>
    </row>
    <row r="26" spans="1:16" ht="30" customHeight="1" x14ac:dyDescent="0.25">
      <c r="A26" s="24">
        <v>129358</v>
      </c>
      <c r="B26" s="95"/>
      <c r="C26" s="95"/>
      <c r="D26" s="68" t="s">
        <v>185</v>
      </c>
      <c r="E26" s="95" t="s">
        <v>111</v>
      </c>
      <c r="F26" s="25">
        <v>43300</v>
      </c>
      <c r="G26" s="25">
        <v>43665</v>
      </c>
      <c r="H26" s="24" t="s">
        <v>32</v>
      </c>
      <c r="I26" s="688">
        <v>169200</v>
      </c>
      <c r="J26" s="3">
        <v>43331</v>
      </c>
      <c r="K26" s="619">
        <v>7</v>
      </c>
      <c r="L26" s="2">
        <v>85000</v>
      </c>
      <c r="M26" s="501">
        <f t="shared" si="0"/>
        <v>84200</v>
      </c>
      <c r="N26" s="582">
        <f t="shared" si="1"/>
        <v>12142.857142857143</v>
      </c>
      <c r="O26" s="582">
        <f t="shared" si="3"/>
        <v>145714.28571428571</v>
      </c>
    </row>
    <row r="27" spans="1:16" ht="30" customHeight="1" x14ac:dyDescent="0.25">
      <c r="A27" s="24">
        <v>105924</v>
      </c>
      <c r="B27" s="24"/>
      <c r="C27" s="24"/>
      <c r="D27" s="24" t="s">
        <v>333</v>
      </c>
      <c r="E27" s="68" t="s">
        <v>579</v>
      </c>
      <c r="F27" s="25">
        <v>43314</v>
      </c>
      <c r="G27" s="25">
        <v>43679</v>
      </c>
      <c r="H27" s="24" t="s">
        <v>32</v>
      </c>
      <c r="I27" s="688">
        <v>137500</v>
      </c>
      <c r="J27" s="3">
        <v>43345</v>
      </c>
      <c r="K27" s="619">
        <v>7</v>
      </c>
      <c r="L27" s="9">
        <v>39000</v>
      </c>
      <c r="M27" s="501">
        <f t="shared" si="0"/>
        <v>98500</v>
      </c>
      <c r="N27" s="582">
        <f t="shared" si="1"/>
        <v>5571.4285714285716</v>
      </c>
      <c r="O27" s="582">
        <f t="shared" si="3"/>
        <v>66857.142857142855</v>
      </c>
    </row>
    <row r="28" spans="1:16" ht="30" customHeight="1" x14ac:dyDescent="0.25">
      <c r="A28" s="709" t="s">
        <v>383</v>
      </c>
      <c r="B28" s="710"/>
      <c r="C28" s="710"/>
      <c r="D28" s="711" t="s">
        <v>185</v>
      </c>
      <c r="E28" s="712" t="s">
        <v>111</v>
      </c>
      <c r="F28" s="710">
        <v>42389</v>
      </c>
      <c r="G28" s="710">
        <v>43850</v>
      </c>
      <c r="H28" s="713" t="s">
        <v>4</v>
      </c>
      <c r="I28" s="714">
        <v>358800</v>
      </c>
      <c r="J28" s="3">
        <v>42420</v>
      </c>
      <c r="K28" s="625" t="s">
        <v>69</v>
      </c>
      <c r="L28" s="696">
        <v>508900</v>
      </c>
      <c r="M28" s="111">
        <f t="shared" si="0"/>
        <v>-150100</v>
      </c>
      <c r="N28" s="110">
        <f t="shared" si="1"/>
        <v>13754.054054054053</v>
      </c>
      <c r="O28" s="110">
        <f t="shared" ref="O28:O30" si="4">N28*48</f>
        <v>660194.59459459456</v>
      </c>
    </row>
    <row r="29" spans="1:16" ht="30" customHeight="1" x14ac:dyDescent="0.25">
      <c r="A29" s="709" t="s">
        <v>384</v>
      </c>
      <c r="B29" s="713"/>
      <c r="C29" s="713"/>
      <c r="D29" s="711" t="s">
        <v>38</v>
      </c>
      <c r="E29" s="712" t="s">
        <v>112</v>
      </c>
      <c r="F29" s="710">
        <v>42440</v>
      </c>
      <c r="G29" s="710">
        <v>43901</v>
      </c>
      <c r="H29" s="713" t="s">
        <v>4</v>
      </c>
      <c r="I29" s="714">
        <v>67354.070000000007</v>
      </c>
      <c r="J29" s="74">
        <v>42471</v>
      </c>
      <c r="K29" s="625" t="s">
        <v>496</v>
      </c>
      <c r="L29" s="696">
        <v>84000</v>
      </c>
      <c r="M29" s="111">
        <f t="shared" si="0"/>
        <v>-16645.929999999993</v>
      </c>
      <c r="N29" s="110">
        <f t="shared" si="1"/>
        <v>2400</v>
      </c>
      <c r="O29" s="110">
        <f t="shared" si="4"/>
        <v>115200</v>
      </c>
    </row>
    <row r="30" spans="1:16" ht="30" customHeight="1" x14ac:dyDescent="0.25">
      <c r="A30" s="709" t="s">
        <v>385</v>
      </c>
      <c r="B30" s="713"/>
      <c r="C30" s="713"/>
      <c r="D30" s="711" t="s">
        <v>186</v>
      </c>
      <c r="E30" s="712" t="s">
        <v>112</v>
      </c>
      <c r="F30" s="710">
        <v>42440</v>
      </c>
      <c r="G30" s="710">
        <v>43901</v>
      </c>
      <c r="H30" s="713" t="s">
        <v>4</v>
      </c>
      <c r="I30" s="714">
        <v>67114</v>
      </c>
      <c r="J30" s="3">
        <v>42471</v>
      </c>
      <c r="K30" s="625" t="s">
        <v>496</v>
      </c>
      <c r="L30" s="695">
        <v>40700</v>
      </c>
      <c r="M30" s="501">
        <f t="shared" si="0"/>
        <v>26414</v>
      </c>
      <c r="N30" s="110">
        <f t="shared" si="1"/>
        <v>1162.8571428571429</v>
      </c>
      <c r="O30" s="110">
        <f t="shared" si="4"/>
        <v>55817.142857142855</v>
      </c>
    </row>
    <row r="31" spans="1:16" ht="30" customHeight="1" x14ac:dyDescent="0.25">
      <c r="A31" s="709"/>
      <c r="B31" s="713"/>
      <c r="C31" s="713"/>
      <c r="D31" s="711" t="s">
        <v>39</v>
      </c>
      <c r="E31" s="712" t="s">
        <v>112</v>
      </c>
      <c r="F31" s="710">
        <v>42440</v>
      </c>
      <c r="G31" s="710">
        <v>43901</v>
      </c>
      <c r="H31" s="713" t="s">
        <v>4</v>
      </c>
      <c r="I31" s="714">
        <v>67352</v>
      </c>
      <c r="J31" s="710">
        <v>42471</v>
      </c>
      <c r="K31" s="709" t="s">
        <v>496</v>
      </c>
      <c r="L31" s="715"/>
      <c r="M31" s="716"/>
      <c r="N31" s="717"/>
      <c r="O31" s="717"/>
    </row>
    <row r="32" spans="1:16" ht="30" customHeight="1" x14ac:dyDescent="0.25">
      <c r="A32" s="709" t="s">
        <v>386</v>
      </c>
      <c r="B32" s="713"/>
      <c r="C32" s="713"/>
      <c r="D32" s="711" t="s">
        <v>37</v>
      </c>
      <c r="E32" s="712" t="s">
        <v>112</v>
      </c>
      <c r="F32" s="710">
        <v>42440</v>
      </c>
      <c r="G32" s="710">
        <v>43901</v>
      </c>
      <c r="H32" s="713" t="s">
        <v>4</v>
      </c>
      <c r="I32" s="714">
        <v>115272.71</v>
      </c>
      <c r="J32" s="3">
        <v>42471</v>
      </c>
      <c r="K32" s="625" t="s">
        <v>496</v>
      </c>
      <c r="L32" s="695">
        <v>41200</v>
      </c>
      <c r="M32" s="501">
        <f>I32-L32</f>
        <v>74072.710000000006</v>
      </c>
      <c r="N32" s="110">
        <f>L32/K32</f>
        <v>1177.1428571428571</v>
      </c>
      <c r="O32" s="110">
        <f>N32*48</f>
        <v>56502.857142857145</v>
      </c>
    </row>
    <row r="33" spans="1:16" ht="30" customHeight="1" x14ac:dyDescent="0.25">
      <c r="A33" s="709" t="s">
        <v>387</v>
      </c>
      <c r="B33" s="713"/>
      <c r="C33" s="713"/>
      <c r="D33" s="711" t="s">
        <v>40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67140</v>
      </c>
      <c r="J33" s="3">
        <v>42471</v>
      </c>
      <c r="K33" s="625" t="s">
        <v>496</v>
      </c>
      <c r="L33" s="695">
        <v>48500</v>
      </c>
      <c r="M33" s="501">
        <f>I33-L33</f>
        <v>18640</v>
      </c>
      <c r="N33" s="110">
        <f>L33/K33</f>
        <v>1385.7142857142858</v>
      </c>
      <c r="O33" s="110">
        <f>N33*48</f>
        <v>66514.28571428571</v>
      </c>
    </row>
    <row r="34" spans="1:16" ht="30" customHeight="1" x14ac:dyDescent="0.25">
      <c r="A34" s="709" t="s">
        <v>388</v>
      </c>
      <c r="B34" s="710"/>
      <c r="C34" s="710"/>
      <c r="D34" s="711" t="s">
        <v>24</v>
      </c>
      <c r="E34" s="712" t="s">
        <v>177</v>
      </c>
      <c r="F34" s="710">
        <v>42545</v>
      </c>
      <c r="G34" s="710">
        <v>44006</v>
      </c>
      <c r="H34" s="713" t="s">
        <v>4</v>
      </c>
      <c r="I34" s="714">
        <v>30000000</v>
      </c>
      <c r="J34" s="3">
        <v>42575</v>
      </c>
      <c r="K34" s="625" t="s">
        <v>498</v>
      </c>
      <c r="L34" s="698">
        <v>14640000</v>
      </c>
      <c r="M34" s="501">
        <v>14636000</v>
      </c>
      <c r="N34" s="110">
        <f>L34/K34</f>
        <v>457500</v>
      </c>
      <c r="O34" s="110">
        <f>N34*48</f>
        <v>21960000</v>
      </c>
      <c r="P34" s="669" t="s">
        <v>738</v>
      </c>
    </row>
    <row r="35" spans="1:16" ht="30" customHeight="1" x14ac:dyDescent="0.25">
      <c r="A35" s="709" t="s">
        <v>384</v>
      </c>
      <c r="B35" s="710"/>
      <c r="C35" s="710"/>
      <c r="D35" s="711" t="s">
        <v>30</v>
      </c>
      <c r="E35" s="712" t="s">
        <v>181</v>
      </c>
      <c r="F35" s="710">
        <v>42664</v>
      </c>
      <c r="G35" s="710">
        <v>44125</v>
      </c>
      <c r="H35" s="713" t="s">
        <v>4</v>
      </c>
      <c r="I35" s="714">
        <v>91949</v>
      </c>
      <c r="J35" s="74">
        <v>42695</v>
      </c>
      <c r="K35" s="625" t="s">
        <v>520</v>
      </c>
      <c r="L35" s="696">
        <v>75300</v>
      </c>
      <c r="M35" s="501">
        <f>I35-L35</f>
        <v>16649</v>
      </c>
      <c r="N35" s="110">
        <f>L35/K35</f>
        <v>2689.2857142857142</v>
      </c>
      <c r="O35" s="110">
        <f>N35*48</f>
        <v>129085.71428571429</v>
      </c>
    </row>
    <row r="36" spans="1:16" ht="30" customHeight="1" x14ac:dyDescent="0.25">
      <c r="A36" s="713">
        <v>106225</v>
      </c>
      <c r="B36" s="713"/>
      <c r="C36" s="713"/>
      <c r="D36" s="713" t="s">
        <v>626</v>
      </c>
      <c r="E36" s="711" t="s">
        <v>627</v>
      </c>
      <c r="F36" s="710">
        <v>43143</v>
      </c>
      <c r="G36" s="710">
        <v>43873</v>
      </c>
      <c r="H36" s="713" t="s">
        <v>628</v>
      </c>
      <c r="I36" s="714">
        <v>6390000</v>
      </c>
      <c r="J36" s="3">
        <v>43171</v>
      </c>
      <c r="K36" s="619">
        <v>12</v>
      </c>
      <c r="L36" s="696">
        <v>1389000</v>
      </c>
      <c r="M36" s="501">
        <f t="shared" ref="M36:M42" si="5">I36-L36</f>
        <v>5001000</v>
      </c>
      <c r="N36" s="110">
        <f t="shared" ref="N36:N42" si="6">L36/K36</f>
        <v>115750</v>
      </c>
      <c r="O36" s="110">
        <f>N36*49</f>
        <v>5671750</v>
      </c>
    </row>
    <row r="37" spans="1:16" ht="30" customHeight="1" x14ac:dyDescent="0.25">
      <c r="A37" s="713">
        <v>105924</v>
      </c>
      <c r="B37" s="713"/>
      <c r="C37" s="713"/>
      <c r="D37" s="713" t="s">
        <v>333</v>
      </c>
      <c r="E37" s="711" t="s">
        <v>579</v>
      </c>
      <c r="F37" s="710">
        <v>43143</v>
      </c>
      <c r="G37" s="710">
        <v>43873</v>
      </c>
      <c r="H37" s="713" t="s">
        <v>36</v>
      </c>
      <c r="I37" s="714">
        <v>35000</v>
      </c>
      <c r="J37" s="3">
        <v>43174</v>
      </c>
      <c r="K37" s="619">
        <v>12</v>
      </c>
      <c r="L37" s="696">
        <v>73700</v>
      </c>
      <c r="M37" s="111">
        <f t="shared" si="5"/>
        <v>-38700</v>
      </c>
      <c r="N37" s="110">
        <f t="shared" si="6"/>
        <v>6141.666666666667</v>
      </c>
      <c r="O37" s="110">
        <f>N37*24</f>
        <v>147400</v>
      </c>
    </row>
    <row r="38" spans="1:16" s="755" customFormat="1" ht="30" customHeight="1" x14ac:dyDescent="0.25">
      <c r="A38" s="760">
        <v>104554</v>
      </c>
      <c r="B38" s="760"/>
      <c r="C38" s="760"/>
      <c r="D38" s="760" t="s">
        <v>24</v>
      </c>
      <c r="E38" s="761" t="s">
        <v>731</v>
      </c>
      <c r="F38" s="762">
        <v>42738</v>
      </c>
      <c r="G38" s="762">
        <v>44199</v>
      </c>
      <c r="H38" s="760" t="s">
        <v>4</v>
      </c>
      <c r="I38" s="763">
        <v>576000</v>
      </c>
      <c r="J38" s="554">
        <v>42769</v>
      </c>
      <c r="K38" s="619">
        <v>25</v>
      </c>
      <c r="L38" s="696">
        <v>157000</v>
      </c>
      <c r="M38" s="501">
        <f t="shared" si="5"/>
        <v>419000</v>
      </c>
      <c r="N38" s="110">
        <f t="shared" si="6"/>
        <v>6280</v>
      </c>
      <c r="O38" s="110">
        <f>N38*48</f>
        <v>301440</v>
      </c>
      <c r="P38" s="668" t="s">
        <v>732</v>
      </c>
    </row>
    <row r="39" spans="1:16" ht="30" customHeight="1" x14ac:dyDescent="0.25">
      <c r="A39" s="676">
        <v>124338</v>
      </c>
      <c r="B39" s="677"/>
      <c r="C39" s="677"/>
      <c r="D39" s="678" t="s">
        <v>582</v>
      </c>
      <c r="E39" s="679" t="s">
        <v>584</v>
      </c>
      <c r="F39" s="681">
        <v>42998</v>
      </c>
      <c r="G39" s="680">
        <v>44459</v>
      </c>
      <c r="H39" s="676" t="s">
        <v>4</v>
      </c>
      <c r="I39" s="693">
        <v>49300</v>
      </c>
      <c r="J39" s="4">
        <v>43028</v>
      </c>
      <c r="K39" s="619">
        <v>15</v>
      </c>
      <c r="L39" s="696">
        <v>49800</v>
      </c>
      <c r="M39" s="111">
        <f t="shared" si="5"/>
        <v>-500</v>
      </c>
      <c r="N39" s="110">
        <f t="shared" si="6"/>
        <v>3320</v>
      </c>
      <c r="O39" s="110">
        <f>N39*48</f>
        <v>159360</v>
      </c>
      <c r="P39" s="726">
        <v>103004</v>
      </c>
    </row>
    <row r="40" spans="1:16" ht="30" customHeight="1" x14ac:dyDescent="0.25">
      <c r="A40" s="676">
        <v>115483</v>
      </c>
      <c r="B40" s="677"/>
      <c r="C40" s="677"/>
      <c r="D40" s="676" t="s">
        <v>580</v>
      </c>
      <c r="E40" s="676" t="s">
        <v>601</v>
      </c>
      <c r="F40" s="680">
        <v>43096</v>
      </c>
      <c r="G40" s="680">
        <v>44557</v>
      </c>
      <c r="H40" s="676" t="s">
        <v>4</v>
      </c>
      <c r="I40" s="693">
        <v>1500000</v>
      </c>
      <c r="J40" s="4">
        <v>43127</v>
      </c>
      <c r="K40" s="619">
        <v>14</v>
      </c>
      <c r="L40" s="696">
        <v>460400</v>
      </c>
      <c r="M40" s="501">
        <f t="shared" si="5"/>
        <v>1039600</v>
      </c>
      <c r="N40" s="110">
        <f t="shared" si="6"/>
        <v>32885.714285714283</v>
      </c>
      <c r="O40" s="110">
        <f>N40*48</f>
        <v>1578514.2857142854</v>
      </c>
    </row>
    <row r="41" spans="1:16" ht="30" customHeight="1" x14ac:dyDescent="0.25">
      <c r="A41" s="676">
        <v>125973</v>
      </c>
      <c r="B41" s="676"/>
      <c r="C41" s="676"/>
      <c r="D41" s="676" t="s">
        <v>27</v>
      </c>
      <c r="E41" s="679" t="s">
        <v>437</v>
      </c>
      <c r="F41" s="680">
        <v>43096</v>
      </c>
      <c r="G41" s="680">
        <v>44557</v>
      </c>
      <c r="H41" s="676" t="s">
        <v>4</v>
      </c>
      <c r="I41" s="693">
        <v>350000</v>
      </c>
      <c r="J41" s="4">
        <v>43096</v>
      </c>
      <c r="K41" s="619">
        <v>15</v>
      </c>
      <c r="L41" s="696">
        <v>177500</v>
      </c>
      <c r="M41" s="501">
        <f t="shared" si="5"/>
        <v>172500</v>
      </c>
      <c r="N41" s="110">
        <f t="shared" si="6"/>
        <v>11833.333333333334</v>
      </c>
      <c r="O41" s="110">
        <f>N41*48</f>
        <v>568000</v>
      </c>
    </row>
    <row r="42" spans="1:16" ht="30" customHeight="1" x14ac:dyDescent="0.25">
      <c r="A42" s="738">
        <v>126114</v>
      </c>
      <c r="B42" s="739"/>
      <c r="C42" s="739"/>
      <c r="D42" s="738" t="s">
        <v>630</v>
      </c>
      <c r="E42" s="738"/>
      <c r="F42" s="741">
        <v>43426</v>
      </c>
      <c r="G42" s="741">
        <v>44887</v>
      </c>
      <c r="H42" s="738" t="s">
        <v>4</v>
      </c>
      <c r="I42" s="740">
        <v>7400000</v>
      </c>
      <c r="J42" s="407">
        <v>43456</v>
      </c>
      <c r="K42" s="2">
        <v>2</v>
      </c>
      <c r="L42" s="696">
        <v>240000</v>
      </c>
      <c r="M42" s="501">
        <f t="shared" si="5"/>
        <v>7160000</v>
      </c>
      <c r="N42" s="110">
        <f t="shared" si="6"/>
        <v>120000</v>
      </c>
      <c r="O42" s="110">
        <f>N42*48</f>
        <v>5760000</v>
      </c>
    </row>
    <row r="43" spans="1:16" ht="30" customHeight="1" x14ac:dyDescent="0.25"/>
    <row r="44" spans="1:16" ht="30" customHeight="1" x14ac:dyDescent="0.25"/>
    <row r="45" spans="1:16" ht="30" customHeight="1" x14ac:dyDescent="0.25"/>
    <row r="46" spans="1:16" ht="30" customHeight="1" x14ac:dyDescent="0.25"/>
    <row r="47" spans="1:16" ht="30" customHeight="1" x14ac:dyDescent="0.25"/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</sheetData>
  <sheetProtection selectLockedCells="1" selectUnlockedCells="1"/>
  <mergeCells count="12">
    <mergeCell ref="O8:O9"/>
    <mergeCell ref="A2:B2"/>
    <mergeCell ref="A4:B4"/>
    <mergeCell ref="A5:C5"/>
    <mergeCell ref="A8:A9"/>
    <mergeCell ref="B8:B9"/>
    <mergeCell ref="C8:C9"/>
    <mergeCell ref="D8:E9"/>
    <mergeCell ref="F8:I8"/>
    <mergeCell ref="J8:L8"/>
    <mergeCell ref="M8:M9"/>
    <mergeCell ref="N8:N9"/>
  </mergeCells>
  <pageMargins left="0.7" right="0.7" top="0.75" bottom="0.75" header="0.3" footer="0.3"/>
  <pageSetup paperSize="9" orientation="portrait" r:id="rId1"/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1"/>
  <sheetViews>
    <sheetView workbookViewId="0">
      <pane ySplit="1" topLeftCell="A29" activePane="bottomLeft" state="frozen"/>
      <selection activeCell="H5" sqref="H5"/>
      <selection pane="bottomLeft" activeCell="A34" sqref="A34:XFD34"/>
    </sheetView>
  </sheetViews>
  <sheetFormatPr defaultColWidth="9.140625" defaultRowHeight="15" x14ac:dyDescent="0.25"/>
  <cols>
    <col min="1" max="1" width="10.28515625" style="747" customWidth="1"/>
    <col min="2" max="2" width="9.42578125" style="747" customWidth="1"/>
    <col min="3" max="3" width="10.28515625" style="747" customWidth="1"/>
    <col min="4" max="4" width="22.28515625" style="747" customWidth="1"/>
    <col min="5" max="5" width="15" style="747" customWidth="1"/>
    <col min="6" max="6" width="10.5703125" style="747" customWidth="1"/>
    <col min="7" max="7" width="10.7109375" style="747" customWidth="1"/>
    <col min="8" max="8" width="12.7109375" style="747" customWidth="1"/>
    <col min="9" max="9" width="17.5703125" style="747" customWidth="1"/>
    <col min="10" max="10" width="10.140625" style="747" customWidth="1"/>
    <col min="11" max="11" width="10.28515625" style="747" customWidth="1"/>
    <col min="12" max="12" width="11.28515625" style="747" customWidth="1"/>
    <col min="13" max="13" width="12.5703125" style="747" customWidth="1"/>
    <col min="14" max="15" width="11.85546875" style="683" customWidth="1"/>
    <col min="16" max="16" width="36" style="747" customWidth="1"/>
    <col min="17" max="16384" width="9.140625" style="747"/>
  </cols>
  <sheetData>
    <row r="1" spans="1:15" x14ac:dyDescent="0.25">
      <c r="A1" s="747" t="s">
        <v>681</v>
      </c>
      <c r="D1" s="363"/>
      <c r="F1" s="744" t="s">
        <v>707</v>
      </c>
      <c r="G1" s="744" t="s">
        <v>708</v>
      </c>
      <c r="H1" s="744" t="s">
        <v>709</v>
      </c>
      <c r="I1" s="744" t="s">
        <v>710</v>
      </c>
      <c r="J1" s="744" t="s">
        <v>711</v>
      </c>
      <c r="K1" s="744" t="s">
        <v>712</v>
      </c>
      <c r="L1" s="744" t="s">
        <v>713</v>
      </c>
      <c r="M1" s="744" t="s">
        <v>714</v>
      </c>
      <c r="N1" s="746" t="s">
        <v>715</v>
      </c>
      <c r="O1" s="746" t="s">
        <v>716</v>
      </c>
    </row>
    <row r="2" spans="1:15" s="447" customFormat="1" x14ac:dyDescent="0.25">
      <c r="A2" s="899"/>
      <c r="B2" s="899"/>
      <c r="C2" s="742"/>
      <c r="D2" s="743"/>
      <c r="N2" s="745"/>
      <c r="O2" s="745"/>
    </row>
    <row r="3" spans="1:15" x14ac:dyDescent="0.25">
      <c r="A3" s="706" t="s">
        <v>667</v>
      </c>
      <c r="B3" s="706"/>
      <c r="C3" s="707"/>
      <c r="D3" s="363"/>
    </row>
    <row r="4" spans="1:15" x14ac:dyDescent="0.25">
      <c r="A4" s="892" t="s">
        <v>668</v>
      </c>
      <c r="B4" s="892"/>
      <c r="C4" s="708"/>
      <c r="D4" s="363"/>
    </row>
    <row r="5" spans="1:15" x14ac:dyDescent="0.25">
      <c r="A5" s="893" t="s">
        <v>661</v>
      </c>
      <c r="B5" s="893"/>
      <c r="C5" s="893"/>
      <c r="D5" s="363"/>
    </row>
    <row r="6" spans="1:15" x14ac:dyDescent="0.25">
      <c r="A6" s="737" t="s">
        <v>696</v>
      </c>
      <c r="B6" s="737"/>
      <c r="C6" s="737"/>
      <c r="D6" s="363"/>
    </row>
    <row r="7" spans="1:15" ht="15.75" thickBot="1" x14ac:dyDescent="0.3"/>
    <row r="8" spans="1:15" ht="15.75" thickBot="1" x14ac:dyDescent="0.3">
      <c r="A8" s="868" t="s">
        <v>355</v>
      </c>
      <c r="B8" s="868" t="s">
        <v>131</v>
      </c>
      <c r="C8" s="868" t="s">
        <v>201</v>
      </c>
      <c r="D8" s="870" t="s">
        <v>0</v>
      </c>
      <c r="E8" s="871"/>
      <c r="F8" s="874" t="s">
        <v>1</v>
      </c>
      <c r="G8" s="875"/>
      <c r="H8" s="875"/>
      <c r="I8" s="876"/>
      <c r="J8" s="870" t="s">
        <v>2</v>
      </c>
      <c r="K8" s="877"/>
      <c r="L8" s="877"/>
      <c r="M8" s="878" t="s">
        <v>19</v>
      </c>
      <c r="N8" s="900" t="s">
        <v>706</v>
      </c>
      <c r="O8" s="897" t="s">
        <v>654</v>
      </c>
    </row>
    <row r="9" spans="1:15" ht="45.75" thickBot="1" x14ac:dyDescent="0.3">
      <c r="A9" s="879"/>
      <c r="B9" s="869"/>
      <c r="C9" s="869"/>
      <c r="D9" s="872"/>
      <c r="E9" s="873"/>
      <c r="F9" s="65" t="s">
        <v>116</v>
      </c>
      <c r="G9" s="65" t="s">
        <v>117</v>
      </c>
      <c r="H9" s="65" t="s">
        <v>118</v>
      </c>
      <c r="I9" s="684" t="s">
        <v>119</v>
      </c>
      <c r="J9" s="65" t="s">
        <v>120</v>
      </c>
      <c r="K9" s="608" t="s">
        <v>719</v>
      </c>
      <c r="L9" s="65" t="s">
        <v>122</v>
      </c>
      <c r="M9" s="879"/>
      <c r="N9" s="901"/>
      <c r="O9" s="898"/>
    </row>
    <row r="10" spans="1:15" ht="30" customHeight="1" x14ac:dyDescent="0.25">
      <c r="A10" s="237" t="s">
        <v>375</v>
      </c>
      <c r="B10" s="25"/>
      <c r="C10" s="25"/>
      <c r="D10" s="68" t="s">
        <v>196</v>
      </c>
      <c r="E10" s="69" t="s">
        <v>104</v>
      </c>
      <c r="F10" s="25">
        <v>42058</v>
      </c>
      <c r="G10" s="25">
        <v>43519</v>
      </c>
      <c r="H10" s="25" t="s">
        <v>4</v>
      </c>
      <c r="I10" s="688">
        <v>10708492</v>
      </c>
      <c r="J10" s="25">
        <v>42086</v>
      </c>
      <c r="K10" s="626" t="s">
        <v>545</v>
      </c>
      <c r="L10" s="697"/>
      <c r="M10" s="622"/>
      <c r="N10" s="361"/>
      <c r="O10" s="361"/>
    </row>
    <row r="11" spans="1:15" ht="30" customHeight="1" x14ac:dyDescent="0.25">
      <c r="A11" s="237" t="s">
        <v>376</v>
      </c>
      <c r="B11" s="25"/>
      <c r="C11" s="25"/>
      <c r="D11" s="68" t="s">
        <v>7</v>
      </c>
      <c r="E11" s="69" t="s">
        <v>182</v>
      </c>
      <c r="F11" s="25">
        <v>42137</v>
      </c>
      <c r="G11" s="25">
        <v>43598</v>
      </c>
      <c r="H11" s="25" t="s">
        <v>4</v>
      </c>
      <c r="I11" s="688">
        <v>419996</v>
      </c>
      <c r="J11" s="3">
        <v>42168</v>
      </c>
      <c r="K11" s="625" t="s">
        <v>396</v>
      </c>
      <c r="L11" s="695">
        <v>434000</v>
      </c>
      <c r="M11" s="111">
        <f t="shared" ref="M11:M30" si="0">I11-L11</f>
        <v>-14004</v>
      </c>
      <c r="N11" s="110">
        <f t="shared" ref="N11:N30" si="1">L11/K11</f>
        <v>9434.782608695652</v>
      </c>
      <c r="O11" s="110">
        <f t="shared" ref="O11:O16" si="2">N11*48</f>
        <v>452869.5652173913</v>
      </c>
    </row>
    <row r="12" spans="1:15" ht="30" customHeight="1" x14ac:dyDescent="0.25">
      <c r="A12" s="237" t="s">
        <v>377</v>
      </c>
      <c r="B12" s="24"/>
      <c r="C12" s="24"/>
      <c r="D12" s="68" t="s">
        <v>48</v>
      </c>
      <c r="E12" s="69" t="s">
        <v>105</v>
      </c>
      <c r="F12" s="25">
        <v>42150</v>
      </c>
      <c r="G12" s="25">
        <v>43611</v>
      </c>
      <c r="H12" s="24" t="s">
        <v>4</v>
      </c>
      <c r="I12" s="688">
        <v>19800</v>
      </c>
      <c r="J12" s="3">
        <v>42181</v>
      </c>
      <c r="K12" s="625" t="s">
        <v>396</v>
      </c>
      <c r="L12" s="695">
        <v>20000</v>
      </c>
      <c r="M12" s="111">
        <f t="shared" si="0"/>
        <v>-200</v>
      </c>
      <c r="N12" s="110">
        <f t="shared" si="1"/>
        <v>434.78260869565219</v>
      </c>
      <c r="O12" s="110">
        <f t="shared" si="2"/>
        <v>20869.565217391304</v>
      </c>
    </row>
    <row r="13" spans="1:15" ht="30" customHeight="1" x14ac:dyDescent="0.25">
      <c r="A13" s="237" t="s">
        <v>378</v>
      </c>
      <c r="B13" s="25"/>
      <c r="C13" s="25"/>
      <c r="D13" s="68" t="s">
        <v>10</v>
      </c>
      <c r="E13" s="69" t="s">
        <v>107</v>
      </c>
      <c r="F13" s="25">
        <v>42259</v>
      </c>
      <c r="G13" s="25">
        <v>43720</v>
      </c>
      <c r="H13" s="24" t="s">
        <v>4</v>
      </c>
      <c r="I13" s="688">
        <v>282000</v>
      </c>
      <c r="J13" s="3">
        <v>42289</v>
      </c>
      <c r="K13" s="625" t="s">
        <v>398</v>
      </c>
      <c r="L13" s="695">
        <v>256000</v>
      </c>
      <c r="M13" s="501">
        <f t="shared" si="0"/>
        <v>26000</v>
      </c>
      <c r="N13" s="110">
        <f t="shared" si="1"/>
        <v>6095.2380952380954</v>
      </c>
      <c r="O13" s="110">
        <f t="shared" si="2"/>
        <v>292571.42857142858</v>
      </c>
    </row>
    <row r="14" spans="1:15" ht="30" customHeight="1" x14ac:dyDescent="0.25">
      <c r="A14" s="236" t="s">
        <v>379</v>
      </c>
      <c r="B14" s="93"/>
      <c r="C14" s="93"/>
      <c r="D14" s="68" t="s">
        <v>6</v>
      </c>
      <c r="E14" s="69" t="s">
        <v>106</v>
      </c>
      <c r="F14" s="25">
        <v>42259</v>
      </c>
      <c r="G14" s="25">
        <v>43720</v>
      </c>
      <c r="H14" s="24" t="s">
        <v>4</v>
      </c>
      <c r="I14" s="688">
        <v>53600</v>
      </c>
      <c r="J14" s="3">
        <v>42289</v>
      </c>
      <c r="K14" s="625" t="s">
        <v>398</v>
      </c>
      <c r="L14" s="695">
        <v>60000</v>
      </c>
      <c r="M14" s="111">
        <f t="shared" si="0"/>
        <v>-6400</v>
      </c>
      <c r="N14" s="110">
        <f t="shared" si="1"/>
        <v>1428.5714285714287</v>
      </c>
      <c r="O14" s="110">
        <f t="shared" si="2"/>
        <v>68571.42857142858</v>
      </c>
    </row>
    <row r="15" spans="1:15" ht="30" customHeight="1" x14ac:dyDescent="0.25">
      <c r="A15" s="236" t="s">
        <v>380</v>
      </c>
      <c r="B15" s="93"/>
      <c r="C15" s="93"/>
      <c r="D15" s="68" t="s">
        <v>47</v>
      </c>
      <c r="E15" s="69" t="s">
        <v>108</v>
      </c>
      <c r="F15" s="25">
        <v>42259</v>
      </c>
      <c r="G15" s="25">
        <v>43720</v>
      </c>
      <c r="H15" s="24" t="s">
        <v>4</v>
      </c>
      <c r="I15" s="688">
        <v>1599996</v>
      </c>
      <c r="J15" s="3">
        <v>42289</v>
      </c>
      <c r="K15" s="625" t="s">
        <v>399</v>
      </c>
      <c r="L15" s="695">
        <v>1666000</v>
      </c>
      <c r="M15" s="111">
        <f t="shared" si="0"/>
        <v>-66004</v>
      </c>
      <c r="N15" s="110">
        <f t="shared" si="1"/>
        <v>41650</v>
      </c>
      <c r="O15" s="110">
        <f t="shared" si="2"/>
        <v>1999200</v>
      </c>
    </row>
    <row r="16" spans="1:15" ht="30" customHeight="1" x14ac:dyDescent="0.25">
      <c r="A16" s="237" t="s">
        <v>381</v>
      </c>
      <c r="B16" s="25"/>
      <c r="C16" s="25"/>
      <c r="D16" s="68" t="s">
        <v>184</v>
      </c>
      <c r="E16" s="69" t="s">
        <v>109</v>
      </c>
      <c r="F16" s="25">
        <v>42259</v>
      </c>
      <c r="G16" s="25">
        <v>43720</v>
      </c>
      <c r="H16" s="24" t="s">
        <v>4</v>
      </c>
      <c r="I16" s="688">
        <v>868400</v>
      </c>
      <c r="J16" s="74">
        <v>42289</v>
      </c>
      <c r="K16" s="625" t="s">
        <v>398</v>
      </c>
      <c r="L16" s="695">
        <v>759200</v>
      </c>
      <c r="M16" s="501">
        <f t="shared" si="0"/>
        <v>109200</v>
      </c>
      <c r="N16" s="110">
        <f t="shared" si="1"/>
        <v>18076.190476190477</v>
      </c>
      <c r="O16" s="110">
        <f t="shared" si="2"/>
        <v>867657.14285714296</v>
      </c>
    </row>
    <row r="17" spans="1:16" ht="30" customHeight="1" x14ac:dyDescent="0.25">
      <c r="A17" s="24">
        <v>108132</v>
      </c>
      <c r="B17" s="95"/>
      <c r="C17" s="95"/>
      <c r="D17" s="24" t="s">
        <v>425</v>
      </c>
      <c r="E17" s="95" t="s">
        <v>97</v>
      </c>
      <c r="F17" s="25">
        <v>42817</v>
      </c>
      <c r="G17" s="25">
        <v>43547</v>
      </c>
      <c r="H17" s="24" t="s">
        <v>36</v>
      </c>
      <c r="I17" s="690">
        <v>19900</v>
      </c>
      <c r="J17" s="3">
        <v>42848</v>
      </c>
      <c r="K17" s="619">
        <v>24</v>
      </c>
      <c r="L17" s="696">
        <v>21200</v>
      </c>
      <c r="M17" s="111">
        <f t="shared" si="0"/>
        <v>-1300</v>
      </c>
      <c r="N17" s="110">
        <f t="shared" si="1"/>
        <v>883.33333333333337</v>
      </c>
      <c r="O17" s="110">
        <f>N17*24</f>
        <v>21200</v>
      </c>
    </row>
    <row r="18" spans="1:16" ht="30" customHeight="1" x14ac:dyDescent="0.25">
      <c r="A18" s="24" t="s">
        <v>365</v>
      </c>
      <c r="B18" s="24"/>
      <c r="C18" s="24"/>
      <c r="D18" s="24" t="s">
        <v>630</v>
      </c>
      <c r="E18" s="24" t="s">
        <v>632</v>
      </c>
      <c r="F18" s="25">
        <v>43179</v>
      </c>
      <c r="G18" s="25">
        <v>43544</v>
      </c>
      <c r="H18" s="24" t="s">
        <v>32</v>
      </c>
      <c r="I18" s="688">
        <v>69400</v>
      </c>
      <c r="J18" s="3">
        <v>43210</v>
      </c>
      <c r="K18" s="619">
        <v>12</v>
      </c>
      <c r="L18" s="2">
        <v>352288</v>
      </c>
      <c r="M18" s="111">
        <f t="shared" si="0"/>
        <v>-282888</v>
      </c>
      <c r="N18" s="110">
        <f t="shared" si="1"/>
        <v>29357.333333333332</v>
      </c>
      <c r="O18" s="110">
        <f>N18*12</f>
        <v>352288</v>
      </c>
      <c r="P18" s="669" t="s">
        <v>683</v>
      </c>
    </row>
    <row r="19" spans="1:16" ht="30" customHeight="1" x14ac:dyDescent="0.25">
      <c r="A19" s="24">
        <v>112799</v>
      </c>
      <c r="B19" s="24"/>
      <c r="C19" s="24"/>
      <c r="D19" s="24" t="s">
        <v>631</v>
      </c>
      <c r="E19" s="68" t="s">
        <v>633</v>
      </c>
      <c r="F19" s="25">
        <v>43186</v>
      </c>
      <c r="G19" s="25">
        <v>43551</v>
      </c>
      <c r="H19" s="24" t="s">
        <v>32</v>
      </c>
      <c r="I19" s="688">
        <v>72300</v>
      </c>
      <c r="J19" s="3">
        <v>43217</v>
      </c>
      <c r="K19" s="619">
        <v>12</v>
      </c>
      <c r="L19" s="2">
        <v>90000</v>
      </c>
      <c r="M19" s="111">
        <f t="shared" si="0"/>
        <v>-17700</v>
      </c>
      <c r="N19" s="110">
        <f t="shared" si="1"/>
        <v>7500</v>
      </c>
      <c r="O19" s="110">
        <f>N19*12</f>
        <v>90000</v>
      </c>
    </row>
    <row r="20" spans="1:16" ht="30" customHeight="1" x14ac:dyDescent="0.25">
      <c r="A20" s="24">
        <v>124764</v>
      </c>
      <c r="B20" s="24"/>
      <c r="C20" s="24"/>
      <c r="D20" s="24" t="s">
        <v>634</v>
      </c>
      <c r="E20" s="68" t="s">
        <v>635</v>
      </c>
      <c r="F20" s="25">
        <v>43188</v>
      </c>
      <c r="G20" s="25">
        <v>43552</v>
      </c>
      <c r="H20" s="24" t="s">
        <v>32</v>
      </c>
      <c r="I20" s="688">
        <v>50000</v>
      </c>
      <c r="J20" s="3">
        <v>43219</v>
      </c>
      <c r="K20" s="619">
        <v>12</v>
      </c>
      <c r="L20" s="2">
        <v>26000</v>
      </c>
      <c r="M20" s="501">
        <f t="shared" si="0"/>
        <v>24000</v>
      </c>
      <c r="N20" s="110">
        <f t="shared" si="1"/>
        <v>2166.6666666666665</v>
      </c>
      <c r="O20" s="642">
        <f>N20*12</f>
        <v>26000</v>
      </c>
    </row>
    <row r="21" spans="1:16" ht="30" customHeight="1" x14ac:dyDescent="0.25">
      <c r="A21" s="24">
        <v>124338</v>
      </c>
      <c r="B21" s="24"/>
      <c r="C21" s="24"/>
      <c r="D21" s="24" t="s">
        <v>582</v>
      </c>
      <c r="E21" s="68" t="s">
        <v>636</v>
      </c>
      <c r="F21" s="25">
        <v>43188</v>
      </c>
      <c r="G21" s="25">
        <v>43552</v>
      </c>
      <c r="H21" s="24" t="s">
        <v>32</v>
      </c>
      <c r="I21" s="688">
        <v>59700</v>
      </c>
      <c r="J21" s="3">
        <v>43219</v>
      </c>
      <c r="K21" s="619">
        <v>12</v>
      </c>
      <c r="L21" s="2">
        <v>41800</v>
      </c>
      <c r="M21" s="501">
        <f t="shared" si="0"/>
        <v>17900</v>
      </c>
      <c r="N21" s="110">
        <f t="shared" si="1"/>
        <v>3483.3333333333335</v>
      </c>
      <c r="O21" s="110">
        <f>N21*12</f>
        <v>41800</v>
      </c>
      <c r="P21" s="726">
        <v>118001</v>
      </c>
    </row>
    <row r="22" spans="1:16" ht="30" customHeight="1" x14ac:dyDescent="0.25">
      <c r="A22" s="24">
        <v>100406</v>
      </c>
      <c r="B22" s="24"/>
      <c r="C22" s="24"/>
      <c r="D22" s="24" t="s">
        <v>577</v>
      </c>
      <c r="E22" s="24" t="s">
        <v>640</v>
      </c>
      <c r="F22" s="25">
        <v>43215</v>
      </c>
      <c r="G22" s="25">
        <v>43580</v>
      </c>
      <c r="H22" s="24" t="s">
        <v>32</v>
      </c>
      <c r="I22" s="688">
        <v>148000</v>
      </c>
      <c r="J22" s="3">
        <v>43245</v>
      </c>
      <c r="K22" s="619">
        <v>11</v>
      </c>
      <c r="L22" s="2">
        <v>108600</v>
      </c>
      <c r="M22" s="501">
        <f t="shared" si="0"/>
        <v>39400</v>
      </c>
      <c r="N22" s="110">
        <f t="shared" si="1"/>
        <v>9872.7272727272721</v>
      </c>
      <c r="O22" s="110">
        <f t="shared" ref="O22:O27" si="3">N22*12</f>
        <v>118472.72727272726</v>
      </c>
    </row>
    <row r="23" spans="1:16" ht="30" customHeight="1" x14ac:dyDescent="0.25">
      <c r="A23" s="24">
        <v>129272</v>
      </c>
      <c r="B23" s="95"/>
      <c r="C23" s="95"/>
      <c r="D23" s="68" t="s">
        <v>641</v>
      </c>
      <c r="E23" s="68" t="s">
        <v>182</v>
      </c>
      <c r="F23" s="25">
        <v>43225</v>
      </c>
      <c r="G23" s="25">
        <v>43590</v>
      </c>
      <c r="H23" s="24" t="s">
        <v>32</v>
      </c>
      <c r="I23" s="688">
        <v>24000</v>
      </c>
      <c r="J23" s="3">
        <v>43256</v>
      </c>
      <c r="K23" s="619">
        <v>11</v>
      </c>
      <c r="L23" s="2">
        <v>20600</v>
      </c>
      <c r="M23" s="501">
        <f t="shared" si="0"/>
        <v>3400</v>
      </c>
      <c r="N23" s="110">
        <f t="shared" si="1"/>
        <v>1872.7272727272727</v>
      </c>
      <c r="O23" s="110">
        <f t="shared" si="3"/>
        <v>22472.727272727272</v>
      </c>
    </row>
    <row r="24" spans="1:16" ht="30" customHeight="1" x14ac:dyDescent="0.25">
      <c r="A24" s="24">
        <v>126114</v>
      </c>
      <c r="B24" s="95"/>
      <c r="C24" s="95"/>
      <c r="D24" s="24" t="s">
        <v>630</v>
      </c>
      <c r="E24" s="24" t="s">
        <v>646</v>
      </c>
      <c r="F24" s="25">
        <v>43238</v>
      </c>
      <c r="G24" s="25">
        <v>43603</v>
      </c>
      <c r="H24" s="24" t="s">
        <v>32</v>
      </c>
      <c r="I24" s="688">
        <v>129000</v>
      </c>
      <c r="J24" s="3">
        <v>43269</v>
      </c>
      <c r="K24" s="619">
        <v>10</v>
      </c>
      <c r="L24" s="2">
        <v>348000</v>
      </c>
      <c r="M24" s="111">
        <f t="shared" si="0"/>
        <v>-219000</v>
      </c>
      <c r="N24" s="110">
        <f t="shared" si="1"/>
        <v>34800</v>
      </c>
      <c r="O24" s="110">
        <f t="shared" si="3"/>
        <v>417600</v>
      </c>
      <c r="P24" s="669" t="s">
        <v>683</v>
      </c>
    </row>
    <row r="25" spans="1:16" ht="30" customHeight="1" x14ac:dyDescent="0.25">
      <c r="A25" s="24">
        <v>109726</v>
      </c>
      <c r="B25" s="95"/>
      <c r="C25" s="95"/>
      <c r="D25" s="24" t="s">
        <v>40</v>
      </c>
      <c r="E25" s="68" t="s">
        <v>182</v>
      </c>
      <c r="F25" s="25">
        <v>43235</v>
      </c>
      <c r="G25" s="25">
        <v>43600</v>
      </c>
      <c r="H25" s="24" t="s">
        <v>32</v>
      </c>
      <c r="I25" s="688">
        <v>45000</v>
      </c>
      <c r="J25" s="3">
        <v>43266</v>
      </c>
      <c r="K25" s="619">
        <v>10</v>
      </c>
      <c r="L25" s="2">
        <v>35900</v>
      </c>
      <c r="M25" s="501">
        <f t="shared" si="0"/>
        <v>9100</v>
      </c>
      <c r="N25" s="110">
        <f t="shared" si="1"/>
        <v>3590</v>
      </c>
      <c r="O25" s="110">
        <f t="shared" si="3"/>
        <v>43080</v>
      </c>
    </row>
    <row r="26" spans="1:16" ht="30" customHeight="1" x14ac:dyDescent="0.25">
      <c r="A26" s="24">
        <v>129358</v>
      </c>
      <c r="B26" s="95"/>
      <c r="C26" s="95"/>
      <c r="D26" s="68" t="s">
        <v>185</v>
      </c>
      <c r="E26" s="95" t="s">
        <v>111</v>
      </c>
      <c r="F26" s="25">
        <v>43300</v>
      </c>
      <c r="G26" s="25">
        <v>43665</v>
      </c>
      <c r="H26" s="24" t="s">
        <v>32</v>
      </c>
      <c r="I26" s="688">
        <v>169200</v>
      </c>
      <c r="J26" s="3">
        <v>43331</v>
      </c>
      <c r="K26" s="619">
        <v>8</v>
      </c>
      <c r="L26" s="2">
        <v>87800</v>
      </c>
      <c r="M26" s="501">
        <f t="shared" si="0"/>
        <v>81400</v>
      </c>
      <c r="N26" s="582">
        <f t="shared" si="1"/>
        <v>10975</v>
      </c>
      <c r="O26" s="582">
        <f t="shared" si="3"/>
        <v>131700</v>
      </c>
    </row>
    <row r="27" spans="1:16" ht="30" customHeight="1" x14ac:dyDescent="0.25">
      <c r="A27" s="24">
        <v>105924</v>
      </c>
      <c r="B27" s="24"/>
      <c r="C27" s="24"/>
      <c r="D27" s="24" t="s">
        <v>333</v>
      </c>
      <c r="E27" s="68" t="s">
        <v>579</v>
      </c>
      <c r="F27" s="25">
        <v>43314</v>
      </c>
      <c r="G27" s="25">
        <v>43679</v>
      </c>
      <c r="H27" s="24" t="s">
        <v>32</v>
      </c>
      <c r="I27" s="688">
        <v>137500</v>
      </c>
      <c r="J27" s="3">
        <v>43345</v>
      </c>
      <c r="K27" s="619">
        <v>8</v>
      </c>
      <c r="L27" s="9">
        <v>42000</v>
      </c>
      <c r="M27" s="501">
        <f t="shared" si="0"/>
        <v>95500</v>
      </c>
      <c r="N27" s="582">
        <f t="shared" si="1"/>
        <v>5250</v>
      </c>
      <c r="O27" s="582">
        <f t="shared" si="3"/>
        <v>63000</v>
      </c>
    </row>
    <row r="28" spans="1:16" ht="30" customHeight="1" x14ac:dyDescent="0.25">
      <c r="A28" s="709" t="s">
        <v>383</v>
      </c>
      <c r="B28" s="710"/>
      <c r="C28" s="710"/>
      <c r="D28" s="711" t="s">
        <v>185</v>
      </c>
      <c r="E28" s="712" t="s">
        <v>111</v>
      </c>
      <c r="F28" s="710">
        <v>42389</v>
      </c>
      <c r="G28" s="710">
        <v>43850</v>
      </c>
      <c r="H28" s="713" t="s">
        <v>4</v>
      </c>
      <c r="I28" s="714">
        <v>358800</v>
      </c>
      <c r="J28" s="3">
        <v>42420</v>
      </c>
      <c r="K28" s="625" t="s">
        <v>401</v>
      </c>
      <c r="L28" s="696">
        <v>512000</v>
      </c>
      <c r="M28" s="111">
        <f t="shared" si="0"/>
        <v>-153200</v>
      </c>
      <c r="N28" s="110">
        <f t="shared" si="1"/>
        <v>13473.684210526315</v>
      </c>
      <c r="O28" s="110">
        <f t="shared" ref="O28:O30" si="4">N28*48</f>
        <v>646736.84210526315</v>
      </c>
    </row>
    <row r="29" spans="1:16" ht="30" customHeight="1" x14ac:dyDescent="0.25">
      <c r="A29" s="709" t="s">
        <v>384</v>
      </c>
      <c r="B29" s="713"/>
      <c r="C29" s="713"/>
      <c r="D29" s="711" t="s">
        <v>38</v>
      </c>
      <c r="E29" s="712" t="s">
        <v>112</v>
      </c>
      <c r="F29" s="710">
        <v>42440</v>
      </c>
      <c r="G29" s="710">
        <v>43901</v>
      </c>
      <c r="H29" s="713" t="s">
        <v>4</v>
      </c>
      <c r="I29" s="714">
        <v>67354.070000000007</v>
      </c>
      <c r="J29" s="74">
        <v>42471</v>
      </c>
      <c r="K29" s="625" t="s">
        <v>519</v>
      </c>
      <c r="L29" s="696">
        <v>85000</v>
      </c>
      <c r="M29" s="111">
        <f t="shared" si="0"/>
        <v>-17645.929999999993</v>
      </c>
      <c r="N29" s="110">
        <f t="shared" si="1"/>
        <v>2361.1111111111113</v>
      </c>
      <c r="O29" s="110">
        <f t="shared" si="4"/>
        <v>113333.33333333334</v>
      </c>
    </row>
    <row r="30" spans="1:16" ht="30" customHeight="1" x14ac:dyDescent="0.25">
      <c r="A30" s="709" t="s">
        <v>385</v>
      </c>
      <c r="B30" s="713"/>
      <c r="C30" s="713"/>
      <c r="D30" s="711" t="s">
        <v>186</v>
      </c>
      <c r="E30" s="712" t="s">
        <v>112</v>
      </c>
      <c r="F30" s="710">
        <v>42440</v>
      </c>
      <c r="G30" s="710">
        <v>43901</v>
      </c>
      <c r="H30" s="713" t="s">
        <v>4</v>
      </c>
      <c r="I30" s="714">
        <v>67114</v>
      </c>
      <c r="J30" s="3">
        <v>42471</v>
      </c>
      <c r="K30" s="625" t="s">
        <v>519</v>
      </c>
      <c r="L30" s="695">
        <v>40700</v>
      </c>
      <c r="M30" s="501">
        <f t="shared" si="0"/>
        <v>26414</v>
      </c>
      <c r="N30" s="110">
        <f t="shared" si="1"/>
        <v>1130.5555555555557</v>
      </c>
      <c r="O30" s="110">
        <f t="shared" si="4"/>
        <v>54266.666666666672</v>
      </c>
    </row>
    <row r="31" spans="1:16" ht="30" customHeight="1" x14ac:dyDescent="0.25">
      <c r="A31" s="709"/>
      <c r="B31" s="713"/>
      <c r="C31" s="713"/>
      <c r="D31" s="711" t="s">
        <v>39</v>
      </c>
      <c r="E31" s="712" t="s">
        <v>112</v>
      </c>
      <c r="F31" s="710">
        <v>42440</v>
      </c>
      <c r="G31" s="710">
        <v>43901</v>
      </c>
      <c r="H31" s="713" t="s">
        <v>4</v>
      </c>
      <c r="I31" s="714">
        <v>67352</v>
      </c>
      <c r="J31" s="710">
        <v>42471</v>
      </c>
      <c r="K31" s="709" t="s">
        <v>519</v>
      </c>
      <c r="L31" s="715"/>
      <c r="M31" s="716"/>
      <c r="N31" s="717"/>
      <c r="O31" s="717"/>
    </row>
    <row r="32" spans="1:16" ht="30" customHeight="1" x14ac:dyDescent="0.25">
      <c r="A32" s="709" t="s">
        <v>386</v>
      </c>
      <c r="B32" s="713"/>
      <c r="C32" s="713"/>
      <c r="D32" s="711" t="s">
        <v>37</v>
      </c>
      <c r="E32" s="712" t="s">
        <v>112</v>
      </c>
      <c r="F32" s="710">
        <v>42440</v>
      </c>
      <c r="G32" s="710">
        <v>43901</v>
      </c>
      <c r="H32" s="713" t="s">
        <v>4</v>
      </c>
      <c r="I32" s="714">
        <v>115272.71</v>
      </c>
      <c r="J32" s="3">
        <v>42471</v>
      </c>
      <c r="K32" s="625" t="s">
        <v>519</v>
      </c>
      <c r="L32" s="695">
        <v>41200</v>
      </c>
      <c r="M32" s="501">
        <f>I32-L32</f>
        <v>74072.710000000006</v>
      </c>
      <c r="N32" s="110">
        <f>L32/K32</f>
        <v>1144.4444444444443</v>
      </c>
      <c r="O32" s="110">
        <f>N32*48</f>
        <v>54933.333333333328</v>
      </c>
    </row>
    <row r="33" spans="1:16" ht="30" customHeight="1" x14ac:dyDescent="0.25">
      <c r="A33" s="709" t="s">
        <v>387</v>
      </c>
      <c r="B33" s="713"/>
      <c r="C33" s="713"/>
      <c r="D33" s="711" t="s">
        <v>40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67140</v>
      </c>
      <c r="J33" s="3">
        <v>42471</v>
      </c>
      <c r="K33" s="625" t="s">
        <v>519</v>
      </c>
      <c r="L33" s="695">
        <v>48500</v>
      </c>
      <c r="M33" s="501">
        <f>I33-L33</f>
        <v>18640</v>
      </c>
      <c r="N33" s="110">
        <f>L33/K33</f>
        <v>1347.2222222222222</v>
      </c>
      <c r="O33" s="110">
        <f>N33*48</f>
        <v>64666.666666666664</v>
      </c>
    </row>
    <row r="34" spans="1:16" ht="30" customHeight="1" x14ac:dyDescent="0.25">
      <c r="A34" s="709" t="s">
        <v>388</v>
      </c>
      <c r="B34" s="710"/>
      <c r="C34" s="710"/>
      <c r="D34" s="711" t="s">
        <v>24</v>
      </c>
      <c r="E34" s="712" t="s">
        <v>177</v>
      </c>
      <c r="F34" s="710">
        <v>42545</v>
      </c>
      <c r="G34" s="710">
        <v>44006</v>
      </c>
      <c r="H34" s="713" t="s">
        <v>4</v>
      </c>
      <c r="I34" s="714">
        <v>30000000</v>
      </c>
      <c r="J34" s="3">
        <v>42575</v>
      </c>
      <c r="K34" s="625" t="s">
        <v>68</v>
      </c>
      <c r="L34" s="698">
        <v>14850000</v>
      </c>
      <c r="M34" s="501">
        <f>I34-L34</f>
        <v>15150000</v>
      </c>
      <c r="N34" s="110">
        <f>L34/K34</f>
        <v>450000</v>
      </c>
      <c r="O34" s="110">
        <f>N34*48</f>
        <v>21600000</v>
      </c>
      <c r="P34" s="669" t="s">
        <v>738</v>
      </c>
    </row>
    <row r="35" spans="1:16" ht="30" customHeight="1" x14ac:dyDescent="0.25">
      <c r="A35" s="709" t="s">
        <v>384</v>
      </c>
      <c r="B35" s="710"/>
      <c r="C35" s="710"/>
      <c r="D35" s="711" t="s">
        <v>30</v>
      </c>
      <c r="E35" s="712" t="s">
        <v>181</v>
      </c>
      <c r="F35" s="710">
        <v>42664</v>
      </c>
      <c r="G35" s="710">
        <v>44125</v>
      </c>
      <c r="H35" s="713" t="s">
        <v>4</v>
      </c>
      <c r="I35" s="714">
        <v>91949</v>
      </c>
      <c r="J35" s="74">
        <v>42695</v>
      </c>
      <c r="K35" s="625" t="s">
        <v>86</v>
      </c>
      <c r="L35" s="696">
        <v>75300</v>
      </c>
      <c r="M35" s="501">
        <f>I35-L35</f>
        <v>16649</v>
      </c>
      <c r="N35" s="110">
        <f>L35/K35</f>
        <v>2596.5517241379312</v>
      </c>
      <c r="O35" s="110">
        <f>N35*48</f>
        <v>124634.4827586207</v>
      </c>
    </row>
    <row r="36" spans="1:16" ht="30" customHeight="1" x14ac:dyDescent="0.25">
      <c r="A36" s="713">
        <v>106225</v>
      </c>
      <c r="B36" s="713"/>
      <c r="C36" s="713"/>
      <c r="D36" s="713" t="s">
        <v>626</v>
      </c>
      <c r="E36" s="711" t="s">
        <v>627</v>
      </c>
      <c r="F36" s="710">
        <v>43143</v>
      </c>
      <c r="G36" s="710">
        <v>43873</v>
      </c>
      <c r="H36" s="713" t="s">
        <v>4</v>
      </c>
      <c r="I36" s="714">
        <v>6390000</v>
      </c>
      <c r="J36" s="3">
        <v>43171</v>
      </c>
      <c r="K36" s="619">
        <v>13</v>
      </c>
      <c r="L36" s="696">
        <v>1407000</v>
      </c>
      <c r="M36" s="501">
        <f t="shared" ref="M36:M42" si="5">I36-L36</f>
        <v>4983000</v>
      </c>
      <c r="N36" s="110">
        <f t="shared" ref="N36:N42" si="6">L36/K36</f>
        <v>108230.76923076923</v>
      </c>
      <c r="O36" s="110">
        <f>N36*48</f>
        <v>5195076.923076923</v>
      </c>
    </row>
    <row r="37" spans="1:16" ht="30" customHeight="1" x14ac:dyDescent="0.25">
      <c r="A37" s="713">
        <v>105924</v>
      </c>
      <c r="B37" s="713"/>
      <c r="C37" s="713"/>
      <c r="D37" s="713" t="s">
        <v>333</v>
      </c>
      <c r="E37" s="711" t="s">
        <v>579</v>
      </c>
      <c r="F37" s="710">
        <v>43143</v>
      </c>
      <c r="G37" s="710">
        <v>43873</v>
      </c>
      <c r="H37" s="713" t="s">
        <v>36</v>
      </c>
      <c r="I37" s="714">
        <v>35000</v>
      </c>
      <c r="J37" s="3">
        <v>43174</v>
      </c>
      <c r="K37" s="619">
        <v>13</v>
      </c>
      <c r="L37" s="696">
        <v>76700</v>
      </c>
      <c r="M37" s="111">
        <f t="shared" si="5"/>
        <v>-41700</v>
      </c>
      <c r="N37" s="110">
        <f t="shared" si="6"/>
        <v>5900</v>
      </c>
      <c r="O37" s="110">
        <f>N37*24</f>
        <v>141600</v>
      </c>
    </row>
    <row r="38" spans="1:16" s="755" customFormat="1" ht="30" customHeight="1" x14ac:dyDescent="0.25">
      <c r="A38" s="760">
        <v>104554</v>
      </c>
      <c r="B38" s="760"/>
      <c r="C38" s="760"/>
      <c r="D38" s="760" t="s">
        <v>24</v>
      </c>
      <c r="E38" s="761" t="s">
        <v>731</v>
      </c>
      <c r="F38" s="762">
        <v>42738</v>
      </c>
      <c r="G38" s="762">
        <v>44199</v>
      </c>
      <c r="H38" s="760" t="s">
        <v>4</v>
      </c>
      <c r="I38" s="763">
        <v>576000</v>
      </c>
      <c r="J38" s="554">
        <v>42769</v>
      </c>
      <c r="K38" s="619">
        <v>26</v>
      </c>
      <c r="L38" s="696">
        <v>160000</v>
      </c>
      <c r="M38" s="501">
        <f t="shared" si="5"/>
        <v>416000</v>
      </c>
      <c r="N38" s="110">
        <f t="shared" si="6"/>
        <v>6153.8461538461543</v>
      </c>
      <c r="O38" s="110">
        <f>N38*48</f>
        <v>295384.61538461538</v>
      </c>
      <c r="P38" s="668" t="s">
        <v>732</v>
      </c>
    </row>
    <row r="39" spans="1:16" ht="30" customHeight="1" x14ac:dyDescent="0.25">
      <c r="A39" s="676">
        <v>124338</v>
      </c>
      <c r="B39" s="677"/>
      <c r="C39" s="677"/>
      <c r="D39" s="678" t="s">
        <v>582</v>
      </c>
      <c r="E39" s="679" t="s">
        <v>584</v>
      </c>
      <c r="F39" s="681">
        <v>42998</v>
      </c>
      <c r="G39" s="680">
        <v>44459</v>
      </c>
      <c r="H39" s="676" t="s">
        <v>4</v>
      </c>
      <c r="I39" s="693">
        <v>49300</v>
      </c>
      <c r="J39" s="4">
        <v>43028</v>
      </c>
      <c r="K39" s="619">
        <v>16</v>
      </c>
      <c r="L39" s="696">
        <v>49800</v>
      </c>
      <c r="M39" s="111">
        <f t="shared" si="5"/>
        <v>-500</v>
      </c>
      <c r="N39" s="110">
        <f t="shared" si="6"/>
        <v>3112.5</v>
      </c>
      <c r="O39" s="110">
        <f>N39*48</f>
        <v>149400</v>
      </c>
      <c r="P39" s="726">
        <v>103004</v>
      </c>
    </row>
    <row r="40" spans="1:16" ht="30" customHeight="1" x14ac:dyDescent="0.25">
      <c r="A40" s="676">
        <v>115483</v>
      </c>
      <c r="B40" s="677"/>
      <c r="C40" s="677"/>
      <c r="D40" s="676" t="s">
        <v>580</v>
      </c>
      <c r="E40" s="676" t="s">
        <v>601</v>
      </c>
      <c r="F40" s="680">
        <v>43096</v>
      </c>
      <c r="G40" s="680">
        <v>44557</v>
      </c>
      <c r="H40" s="676" t="s">
        <v>4</v>
      </c>
      <c r="I40" s="693">
        <v>1500000</v>
      </c>
      <c r="J40" s="4">
        <v>43127</v>
      </c>
      <c r="K40" s="619">
        <v>15</v>
      </c>
      <c r="L40" s="696">
        <v>518000</v>
      </c>
      <c r="M40" s="501">
        <f t="shared" si="5"/>
        <v>982000</v>
      </c>
      <c r="N40" s="110">
        <f t="shared" si="6"/>
        <v>34533.333333333336</v>
      </c>
      <c r="O40" s="110">
        <f>N40*48</f>
        <v>1657600</v>
      </c>
    </row>
    <row r="41" spans="1:16" ht="30" customHeight="1" x14ac:dyDescent="0.25">
      <c r="A41" s="676">
        <v>125973</v>
      </c>
      <c r="B41" s="676"/>
      <c r="C41" s="676"/>
      <c r="D41" s="676" t="s">
        <v>27</v>
      </c>
      <c r="E41" s="679" t="s">
        <v>437</v>
      </c>
      <c r="F41" s="680">
        <v>43096</v>
      </c>
      <c r="G41" s="680">
        <v>44557</v>
      </c>
      <c r="H41" s="676" t="s">
        <v>4</v>
      </c>
      <c r="I41" s="693">
        <v>350000</v>
      </c>
      <c r="J41" s="4">
        <v>43096</v>
      </c>
      <c r="K41" s="619">
        <v>16</v>
      </c>
      <c r="L41" s="696">
        <v>179600</v>
      </c>
      <c r="M41" s="501">
        <f t="shared" si="5"/>
        <v>170400</v>
      </c>
      <c r="N41" s="110">
        <f t="shared" si="6"/>
        <v>11225</v>
      </c>
      <c r="O41" s="110">
        <f>N41*48</f>
        <v>538800</v>
      </c>
    </row>
    <row r="42" spans="1:16" ht="30" customHeight="1" x14ac:dyDescent="0.25">
      <c r="A42" s="738">
        <v>126114</v>
      </c>
      <c r="B42" s="739"/>
      <c r="C42" s="739"/>
      <c r="D42" s="738" t="s">
        <v>630</v>
      </c>
      <c r="E42" s="738"/>
      <c r="F42" s="741">
        <v>43426</v>
      </c>
      <c r="G42" s="741">
        <v>44887</v>
      </c>
      <c r="H42" s="738" t="s">
        <v>4</v>
      </c>
      <c r="I42" s="740">
        <v>7400000</v>
      </c>
      <c r="J42" s="407">
        <v>43456</v>
      </c>
      <c r="K42" s="2">
        <v>3</v>
      </c>
      <c r="L42" s="696">
        <v>576000</v>
      </c>
      <c r="M42" s="501">
        <f t="shared" si="5"/>
        <v>6824000</v>
      </c>
      <c r="N42" s="110">
        <f t="shared" si="6"/>
        <v>192000</v>
      </c>
      <c r="O42" s="110">
        <f>N42*48</f>
        <v>9216000</v>
      </c>
    </row>
    <row r="43" spans="1:16" ht="30" customHeight="1" x14ac:dyDescent="0.25"/>
    <row r="44" spans="1:16" ht="30" customHeight="1" x14ac:dyDescent="0.25"/>
    <row r="45" spans="1:16" ht="30" customHeight="1" x14ac:dyDescent="0.25"/>
    <row r="46" spans="1:16" ht="30" customHeight="1" x14ac:dyDescent="0.25"/>
    <row r="47" spans="1:16" ht="30" customHeight="1" x14ac:dyDescent="0.25"/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</sheetData>
  <sheetProtection selectLockedCells="1" selectUnlockedCells="1"/>
  <mergeCells count="12">
    <mergeCell ref="O8:O9"/>
    <mergeCell ref="A2:B2"/>
    <mergeCell ref="A4:B4"/>
    <mergeCell ref="A5:C5"/>
    <mergeCell ref="A8:A9"/>
    <mergeCell ref="B8:B9"/>
    <mergeCell ref="C8:C9"/>
    <mergeCell ref="D8:E9"/>
    <mergeCell ref="F8:I8"/>
    <mergeCell ref="J8:L8"/>
    <mergeCell ref="M8:M9"/>
    <mergeCell ref="N8:N9"/>
  </mergeCells>
  <pageMargins left="0.7" right="0.7" top="0.75" bottom="0.75" header="0.3" footer="0.3"/>
  <pageSetup paperSize="9" orientation="portrait" r:id="rId1"/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1"/>
  <sheetViews>
    <sheetView workbookViewId="0">
      <pane ySplit="1" topLeftCell="A29" activePane="bottomLeft" state="frozen"/>
      <selection activeCell="H5" sqref="H5"/>
      <selection pane="bottomLeft" activeCell="E45" sqref="E45"/>
    </sheetView>
  </sheetViews>
  <sheetFormatPr defaultColWidth="9.140625" defaultRowHeight="15" x14ac:dyDescent="0.25"/>
  <cols>
    <col min="1" max="1" width="10.28515625" style="363" customWidth="1"/>
    <col min="2" max="2" width="9.42578125" style="363" customWidth="1"/>
    <col min="3" max="3" width="10.28515625" style="363" customWidth="1"/>
    <col min="4" max="4" width="22.28515625" style="363" customWidth="1"/>
    <col min="5" max="5" width="15" style="363" customWidth="1"/>
    <col min="6" max="6" width="10.5703125" style="363" customWidth="1"/>
    <col min="7" max="7" width="10.7109375" style="363" customWidth="1"/>
    <col min="8" max="8" width="12.7109375" style="363" customWidth="1"/>
    <col min="9" max="9" width="17.5703125" style="363" customWidth="1"/>
    <col min="10" max="10" width="10.140625" style="747" customWidth="1"/>
    <col min="11" max="11" width="10.28515625" style="747" customWidth="1"/>
    <col min="12" max="12" width="11.28515625" style="747" customWidth="1"/>
    <col min="13" max="13" width="12.5703125" style="747" customWidth="1"/>
    <col min="14" max="15" width="11.85546875" style="683" customWidth="1"/>
    <col min="16" max="16" width="36" style="747" customWidth="1"/>
    <col min="17" max="16384" width="9.140625" style="747"/>
  </cols>
  <sheetData>
    <row r="1" spans="1:15" x14ac:dyDescent="0.25">
      <c r="A1" s="753" t="s">
        <v>681</v>
      </c>
      <c r="F1" s="744" t="s">
        <v>707</v>
      </c>
      <c r="G1" s="744" t="s">
        <v>708</v>
      </c>
      <c r="H1" s="744" t="s">
        <v>709</v>
      </c>
      <c r="I1" s="744" t="s">
        <v>710</v>
      </c>
      <c r="J1" s="744" t="s">
        <v>711</v>
      </c>
      <c r="K1" s="744" t="s">
        <v>712</v>
      </c>
      <c r="L1" s="744" t="s">
        <v>713</v>
      </c>
      <c r="M1" s="744" t="s">
        <v>714</v>
      </c>
      <c r="N1" s="746" t="s">
        <v>715</v>
      </c>
      <c r="O1" s="746" t="s">
        <v>716</v>
      </c>
    </row>
    <row r="2" spans="1:15" s="447" customFormat="1" x14ac:dyDescent="0.25">
      <c r="A2" s="902"/>
      <c r="B2" s="902"/>
      <c r="C2" s="742"/>
      <c r="D2" s="743"/>
      <c r="E2" s="743"/>
      <c r="F2" s="743"/>
      <c r="G2" s="743"/>
      <c r="H2" s="743"/>
      <c r="I2" s="743"/>
      <c r="N2" s="745"/>
      <c r="O2" s="745"/>
    </row>
    <row r="3" spans="1:15" x14ac:dyDescent="0.25">
      <c r="A3" s="750" t="s">
        <v>667</v>
      </c>
      <c r="B3" s="750"/>
      <c r="C3" s="750"/>
    </row>
    <row r="4" spans="1:15" x14ac:dyDescent="0.25">
      <c r="A4" s="903" t="s">
        <v>668</v>
      </c>
      <c r="B4" s="903"/>
      <c r="C4" s="751"/>
    </row>
    <row r="5" spans="1:15" x14ac:dyDescent="0.25">
      <c r="A5" s="904" t="s">
        <v>661</v>
      </c>
      <c r="B5" s="904"/>
      <c r="C5" s="904"/>
    </row>
    <row r="6" spans="1:15" x14ac:dyDescent="0.25">
      <c r="A6" s="752" t="s">
        <v>696</v>
      </c>
      <c r="B6" s="752"/>
      <c r="C6" s="752"/>
    </row>
    <row r="7" spans="1:15" ht="15.75" thickBot="1" x14ac:dyDescent="0.3"/>
    <row r="8" spans="1:15" ht="15.75" thickBot="1" x14ac:dyDescent="0.3">
      <c r="A8" s="868" t="s">
        <v>355</v>
      </c>
      <c r="B8" s="868" t="s">
        <v>131</v>
      </c>
      <c r="C8" s="868" t="s">
        <v>201</v>
      </c>
      <c r="D8" s="870" t="s">
        <v>0</v>
      </c>
      <c r="E8" s="871"/>
      <c r="F8" s="874" t="s">
        <v>1</v>
      </c>
      <c r="G8" s="875"/>
      <c r="H8" s="875"/>
      <c r="I8" s="876"/>
      <c r="J8" s="870" t="s">
        <v>2</v>
      </c>
      <c r="K8" s="877"/>
      <c r="L8" s="877"/>
      <c r="M8" s="878" t="s">
        <v>19</v>
      </c>
      <c r="N8" s="900" t="s">
        <v>721</v>
      </c>
      <c r="O8" s="897" t="s">
        <v>654</v>
      </c>
    </row>
    <row r="9" spans="1:15" ht="45.75" thickBot="1" x14ac:dyDescent="0.3">
      <c r="A9" s="879"/>
      <c r="B9" s="869"/>
      <c r="C9" s="869"/>
      <c r="D9" s="872"/>
      <c r="E9" s="873"/>
      <c r="F9" s="65" t="s">
        <v>116</v>
      </c>
      <c r="G9" s="65" t="s">
        <v>117</v>
      </c>
      <c r="H9" s="65" t="s">
        <v>118</v>
      </c>
      <c r="I9" s="684" t="s">
        <v>119</v>
      </c>
      <c r="J9" s="65" t="s">
        <v>120</v>
      </c>
      <c r="K9" s="608" t="s">
        <v>720</v>
      </c>
      <c r="L9" s="65" t="s">
        <v>122</v>
      </c>
      <c r="M9" s="879"/>
      <c r="N9" s="901"/>
      <c r="O9" s="898"/>
    </row>
    <row r="10" spans="1:15" ht="30" customHeight="1" x14ac:dyDescent="0.25">
      <c r="A10" s="237" t="s">
        <v>375</v>
      </c>
      <c r="B10" s="25"/>
      <c r="C10" s="25"/>
      <c r="D10" s="68" t="s">
        <v>196</v>
      </c>
      <c r="E10" s="69" t="s">
        <v>104</v>
      </c>
      <c r="F10" s="25">
        <v>42058</v>
      </c>
      <c r="G10" s="25">
        <v>43519</v>
      </c>
      <c r="H10" s="25" t="s">
        <v>4</v>
      </c>
      <c r="I10" s="688">
        <v>10708492</v>
      </c>
      <c r="J10" s="25">
        <v>42086</v>
      </c>
      <c r="K10" s="626" t="s">
        <v>545</v>
      </c>
      <c r="L10" s="697"/>
      <c r="M10" s="622"/>
      <c r="N10" s="361"/>
      <c r="O10" s="361"/>
    </row>
    <row r="11" spans="1:15" ht="30" customHeight="1" x14ac:dyDescent="0.25">
      <c r="A11" s="237" t="s">
        <v>376</v>
      </c>
      <c r="B11" s="25"/>
      <c r="C11" s="25"/>
      <c r="D11" s="68" t="s">
        <v>7</v>
      </c>
      <c r="E11" s="69" t="s">
        <v>182</v>
      </c>
      <c r="F11" s="25">
        <v>42137</v>
      </c>
      <c r="G11" s="25">
        <v>43598</v>
      </c>
      <c r="H11" s="25" t="s">
        <v>4</v>
      </c>
      <c r="I11" s="688">
        <v>419996</v>
      </c>
      <c r="J11" s="3">
        <v>42168</v>
      </c>
      <c r="K11" s="625" t="s">
        <v>396</v>
      </c>
      <c r="L11" s="695">
        <v>434300</v>
      </c>
      <c r="M11" s="111">
        <f t="shared" ref="M11:M30" si="0">I11-L11</f>
        <v>-14304</v>
      </c>
      <c r="N11" s="110">
        <f t="shared" ref="N11:N30" si="1">L11/K11</f>
        <v>9441.3043478260861</v>
      </c>
      <c r="O11" s="110">
        <f t="shared" ref="O11:O16" si="2">N11*48</f>
        <v>453182.6086956521</v>
      </c>
    </row>
    <row r="12" spans="1:15" ht="30" customHeight="1" x14ac:dyDescent="0.25">
      <c r="A12" s="237" t="s">
        <v>377</v>
      </c>
      <c r="B12" s="24"/>
      <c r="C12" s="24"/>
      <c r="D12" s="68" t="s">
        <v>48</v>
      </c>
      <c r="E12" s="69" t="s">
        <v>105</v>
      </c>
      <c r="F12" s="25">
        <v>42150</v>
      </c>
      <c r="G12" s="25">
        <v>43611</v>
      </c>
      <c r="H12" s="24" t="s">
        <v>4</v>
      </c>
      <c r="I12" s="688">
        <v>19800</v>
      </c>
      <c r="J12" s="3">
        <v>42181</v>
      </c>
      <c r="K12" s="625" t="s">
        <v>396</v>
      </c>
      <c r="L12" s="695">
        <v>20000</v>
      </c>
      <c r="M12" s="111">
        <f t="shared" si="0"/>
        <v>-200</v>
      </c>
      <c r="N12" s="110">
        <f t="shared" si="1"/>
        <v>434.78260869565219</v>
      </c>
      <c r="O12" s="110">
        <f t="shared" si="2"/>
        <v>20869.565217391304</v>
      </c>
    </row>
    <row r="13" spans="1:15" ht="30" customHeight="1" x14ac:dyDescent="0.25">
      <c r="A13" s="237" t="s">
        <v>378</v>
      </c>
      <c r="B13" s="25"/>
      <c r="C13" s="25"/>
      <c r="D13" s="68" t="s">
        <v>10</v>
      </c>
      <c r="E13" s="69" t="s">
        <v>107</v>
      </c>
      <c r="F13" s="25">
        <v>42259</v>
      </c>
      <c r="G13" s="25">
        <v>43720</v>
      </c>
      <c r="H13" s="24" t="s">
        <v>4</v>
      </c>
      <c r="I13" s="688">
        <v>282000</v>
      </c>
      <c r="J13" s="3">
        <v>42289</v>
      </c>
      <c r="K13" s="625" t="s">
        <v>398</v>
      </c>
      <c r="L13" s="695">
        <v>265700</v>
      </c>
      <c r="M13" s="501">
        <f t="shared" si="0"/>
        <v>16300</v>
      </c>
      <c r="N13" s="110">
        <f t="shared" si="1"/>
        <v>6326.1904761904761</v>
      </c>
      <c r="O13" s="110">
        <f t="shared" si="2"/>
        <v>303657.14285714284</v>
      </c>
    </row>
    <row r="14" spans="1:15" ht="30" customHeight="1" x14ac:dyDescent="0.25">
      <c r="A14" s="236" t="s">
        <v>379</v>
      </c>
      <c r="B14" s="93"/>
      <c r="C14" s="93"/>
      <c r="D14" s="68" t="s">
        <v>6</v>
      </c>
      <c r="E14" s="69" t="s">
        <v>106</v>
      </c>
      <c r="F14" s="25">
        <v>42259</v>
      </c>
      <c r="G14" s="25">
        <v>43720</v>
      </c>
      <c r="H14" s="24" t="s">
        <v>4</v>
      </c>
      <c r="I14" s="688">
        <v>53600</v>
      </c>
      <c r="J14" s="3">
        <v>42289</v>
      </c>
      <c r="K14" s="625" t="s">
        <v>398</v>
      </c>
      <c r="L14" s="695">
        <v>60000</v>
      </c>
      <c r="M14" s="111">
        <f t="shared" si="0"/>
        <v>-6400</v>
      </c>
      <c r="N14" s="110">
        <f t="shared" si="1"/>
        <v>1428.5714285714287</v>
      </c>
      <c r="O14" s="110">
        <f t="shared" si="2"/>
        <v>68571.42857142858</v>
      </c>
    </row>
    <row r="15" spans="1:15" ht="30" customHeight="1" x14ac:dyDescent="0.25">
      <c r="A15" s="236" t="s">
        <v>380</v>
      </c>
      <c r="B15" s="93"/>
      <c r="C15" s="93"/>
      <c r="D15" s="68" t="s">
        <v>47</v>
      </c>
      <c r="E15" s="69" t="s">
        <v>108</v>
      </c>
      <c r="F15" s="25">
        <v>42259</v>
      </c>
      <c r="G15" s="25">
        <v>43720</v>
      </c>
      <c r="H15" s="24" t="s">
        <v>4</v>
      </c>
      <c r="I15" s="688">
        <v>1599996</v>
      </c>
      <c r="J15" s="3">
        <v>42289</v>
      </c>
      <c r="K15" s="625" t="s">
        <v>399</v>
      </c>
      <c r="L15" s="695">
        <v>1694000</v>
      </c>
      <c r="M15" s="111">
        <f t="shared" si="0"/>
        <v>-94004</v>
      </c>
      <c r="N15" s="110">
        <f t="shared" si="1"/>
        <v>42350</v>
      </c>
      <c r="O15" s="110">
        <f t="shared" si="2"/>
        <v>2032800</v>
      </c>
    </row>
    <row r="16" spans="1:15" ht="30" customHeight="1" x14ac:dyDescent="0.25">
      <c r="A16" s="237" t="s">
        <v>381</v>
      </c>
      <c r="B16" s="25"/>
      <c r="C16" s="25"/>
      <c r="D16" s="68" t="s">
        <v>184</v>
      </c>
      <c r="E16" s="69" t="s">
        <v>109</v>
      </c>
      <c r="F16" s="25">
        <v>42259</v>
      </c>
      <c r="G16" s="25">
        <v>43720</v>
      </c>
      <c r="H16" s="24" t="s">
        <v>4</v>
      </c>
      <c r="I16" s="688">
        <v>868400</v>
      </c>
      <c r="J16" s="74">
        <v>42289</v>
      </c>
      <c r="K16" s="625" t="s">
        <v>398</v>
      </c>
      <c r="L16" s="695">
        <v>787000</v>
      </c>
      <c r="M16" s="501">
        <f t="shared" si="0"/>
        <v>81400</v>
      </c>
      <c r="N16" s="110">
        <f t="shared" si="1"/>
        <v>18738.095238095237</v>
      </c>
      <c r="O16" s="110">
        <f t="shared" si="2"/>
        <v>899428.57142857136</v>
      </c>
    </row>
    <row r="17" spans="1:16" ht="30" customHeight="1" x14ac:dyDescent="0.25">
      <c r="A17" s="24">
        <v>108132</v>
      </c>
      <c r="B17" s="24"/>
      <c r="C17" s="24"/>
      <c r="D17" s="24" t="s">
        <v>425</v>
      </c>
      <c r="E17" s="24" t="s">
        <v>97</v>
      </c>
      <c r="F17" s="25">
        <v>42817</v>
      </c>
      <c r="G17" s="25">
        <v>43547</v>
      </c>
      <c r="H17" s="24" t="s">
        <v>36</v>
      </c>
      <c r="I17" s="690">
        <v>19900</v>
      </c>
      <c r="J17" s="3">
        <v>42848</v>
      </c>
      <c r="K17" s="619">
        <v>24</v>
      </c>
      <c r="L17" s="696">
        <v>21200</v>
      </c>
      <c r="M17" s="111">
        <f t="shared" si="0"/>
        <v>-1300</v>
      </c>
      <c r="N17" s="110">
        <f t="shared" si="1"/>
        <v>883.33333333333337</v>
      </c>
      <c r="O17" s="110">
        <f>N17*24</f>
        <v>21200</v>
      </c>
    </row>
    <row r="18" spans="1:16" ht="30" customHeight="1" x14ac:dyDescent="0.25">
      <c r="A18" s="24" t="s">
        <v>365</v>
      </c>
      <c r="B18" s="24"/>
      <c r="C18" s="24"/>
      <c r="D18" s="24" t="s">
        <v>630</v>
      </c>
      <c r="E18" s="24" t="s">
        <v>632</v>
      </c>
      <c r="F18" s="25">
        <v>43179</v>
      </c>
      <c r="G18" s="25">
        <v>43544</v>
      </c>
      <c r="H18" s="24" t="s">
        <v>32</v>
      </c>
      <c r="I18" s="688">
        <v>69400</v>
      </c>
      <c r="J18" s="3">
        <v>43210</v>
      </c>
      <c r="K18" s="619">
        <v>12</v>
      </c>
      <c r="L18" s="2">
        <v>380000</v>
      </c>
      <c r="M18" s="111">
        <f t="shared" si="0"/>
        <v>-310600</v>
      </c>
      <c r="N18" s="110">
        <f t="shared" si="1"/>
        <v>31666.666666666668</v>
      </c>
      <c r="O18" s="110">
        <f>N18*12</f>
        <v>380000</v>
      </c>
      <c r="P18" s="669" t="s">
        <v>683</v>
      </c>
    </row>
    <row r="19" spans="1:16" ht="30" customHeight="1" x14ac:dyDescent="0.25">
      <c r="A19" s="24">
        <v>112799</v>
      </c>
      <c r="B19" s="24"/>
      <c r="C19" s="24"/>
      <c r="D19" s="24" t="s">
        <v>631</v>
      </c>
      <c r="E19" s="68" t="s">
        <v>633</v>
      </c>
      <c r="F19" s="25">
        <v>43186</v>
      </c>
      <c r="G19" s="25">
        <v>43551</v>
      </c>
      <c r="H19" s="24" t="s">
        <v>32</v>
      </c>
      <c r="I19" s="688">
        <v>72300</v>
      </c>
      <c r="J19" s="3">
        <v>43217</v>
      </c>
      <c r="K19" s="619">
        <v>12</v>
      </c>
      <c r="L19" s="2">
        <v>90000</v>
      </c>
      <c r="M19" s="111">
        <f t="shared" si="0"/>
        <v>-17700</v>
      </c>
      <c r="N19" s="110">
        <f t="shared" si="1"/>
        <v>7500</v>
      </c>
      <c r="O19" s="110">
        <f>N19*12</f>
        <v>90000</v>
      </c>
    </row>
    <row r="20" spans="1:16" ht="30" customHeight="1" x14ac:dyDescent="0.25">
      <c r="A20" s="24">
        <v>124764</v>
      </c>
      <c r="B20" s="24"/>
      <c r="C20" s="24"/>
      <c r="D20" s="24" t="s">
        <v>634</v>
      </c>
      <c r="E20" s="68" t="s">
        <v>635</v>
      </c>
      <c r="F20" s="25">
        <v>43188</v>
      </c>
      <c r="G20" s="25">
        <v>43552</v>
      </c>
      <c r="H20" s="24" t="s">
        <v>32</v>
      </c>
      <c r="I20" s="688">
        <v>50000</v>
      </c>
      <c r="J20" s="3">
        <v>43219</v>
      </c>
      <c r="K20" s="619">
        <v>12</v>
      </c>
      <c r="L20" s="2">
        <v>26000</v>
      </c>
      <c r="M20" s="501">
        <f t="shared" si="0"/>
        <v>24000</v>
      </c>
      <c r="N20" s="110">
        <f t="shared" si="1"/>
        <v>2166.6666666666665</v>
      </c>
      <c r="O20" s="642">
        <f>N20*12</f>
        <v>26000</v>
      </c>
    </row>
    <row r="21" spans="1:16" ht="30" customHeight="1" x14ac:dyDescent="0.25">
      <c r="A21" s="24">
        <v>124338</v>
      </c>
      <c r="B21" s="24"/>
      <c r="C21" s="24"/>
      <c r="D21" s="24" t="s">
        <v>582</v>
      </c>
      <c r="E21" s="68" t="s">
        <v>636</v>
      </c>
      <c r="F21" s="25">
        <v>43188</v>
      </c>
      <c r="G21" s="25">
        <v>43552</v>
      </c>
      <c r="H21" s="24" t="s">
        <v>32</v>
      </c>
      <c r="I21" s="688">
        <v>59700</v>
      </c>
      <c r="J21" s="3">
        <v>43219</v>
      </c>
      <c r="K21" s="619">
        <v>12</v>
      </c>
      <c r="L21" s="2">
        <v>43500</v>
      </c>
      <c r="M21" s="501">
        <f t="shared" si="0"/>
        <v>16200</v>
      </c>
      <c r="N21" s="110">
        <f t="shared" si="1"/>
        <v>3625</v>
      </c>
      <c r="O21" s="110">
        <f>N21*12</f>
        <v>43500</v>
      </c>
      <c r="P21" s="726">
        <v>118001</v>
      </c>
    </row>
    <row r="22" spans="1:16" ht="30" customHeight="1" x14ac:dyDescent="0.25">
      <c r="A22" s="24">
        <v>100406</v>
      </c>
      <c r="B22" s="24"/>
      <c r="C22" s="24"/>
      <c r="D22" s="24" t="s">
        <v>577</v>
      </c>
      <c r="E22" s="24" t="s">
        <v>640</v>
      </c>
      <c r="F22" s="25">
        <v>43215</v>
      </c>
      <c r="G22" s="25">
        <v>43580</v>
      </c>
      <c r="H22" s="24" t="s">
        <v>32</v>
      </c>
      <c r="I22" s="688">
        <v>148000</v>
      </c>
      <c r="J22" s="3">
        <v>43245</v>
      </c>
      <c r="K22" s="619">
        <v>11</v>
      </c>
      <c r="L22" s="2">
        <v>133300</v>
      </c>
      <c r="M22" s="501">
        <f t="shared" si="0"/>
        <v>14700</v>
      </c>
      <c r="N22" s="110">
        <f t="shared" si="1"/>
        <v>12118.181818181818</v>
      </c>
      <c r="O22" s="110">
        <f t="shared" ref="O22:O27" si="3">N22*12</f>
        <v>145418.18181818182</v>
      </c>
    </row>
    <row r="23" spans="1:16" ht="30" customHeight="1" x14ac:dyDescent="0.25">
      <c r="A23" s="24">
        <v>129272</v>
      </c>
      <c r="B23" s="24"/>
      <c r="C23" s="24"/>
      <c r="D23" s="68" t="s">
        <v>641</v>
      </c>
      <c r="E23" s="68" t="s">
        <v>182</v>
      </c>
      <c r="F23" s="25">
        <v>43225</v>
      </c>
      <c r="G23" s="25">
        <v>43590</v>
      </c>
      <c r="H23" s="24" t="s">
        <v>32</v>
      </c>
      <c r="I23" s="688">
        <v>24000</v>
      </c>
      <c r="J23" s="3">
        <v>43256</v>
      </c>
      <c r="K23" s="619">
        <v>11</v>
      </c>
      <c r="L23" s="2">
        <v>20600</v>
      </c>
      <c r="M23" s="501">
        <f t="shared" si="0"/>
        <v>3400</v>
      </c>
      <c r="N23" s="110">
        <f t="shared" si="1"/>
        <v>1872.7272727272727</v>
      </c>
      <c r="O23" s="110">
        <f t="shared" si="3"/>
        <v>22472.727272727272</v>
      </c>
    </row>
    <row r="24" spans="1:16" ht="30" customHeight="1" x14ac:dyDescent="0.25">
      <c r="A24" s="24">
        <v>126114</v>
      </c>
      <c r="B24" s="24"/>
      <c r="C24" s="24"/>
      <c r="D24" s="24" t="s">
        <v>630</v>
      </c>
      <c r="E24" s="24" t="s">
        <v>646</v>
      </c>
      <c r="F24" s="25">
        <v>43238</v>
      </c>
      <c r="G24" s="25">
        <v>43603</v>
      </c>
      <c r="H24" s="24" t="s">
        <v>32</v>
      </c>
      <c r="I24" s="688">
        <v>129000</v>
      </c>
      <c r="J24" s="3">
        <v>43269</v>
      </c>
      <c r="K24" s="619">
        <v>10</v>
      </c>
      <c r="L24" s="2">
        <v>378000</v>
      </c>
      <c r="M24" s="111">
        <f t="shared" si="0"/>
        <v>-249000</v>
      </c>
      <c r="N24" s="110">
        <f t="shared" si="1"/>
        <v>37800</v>
      </c>
      <c r="O24" s="110">
        <f t="shared" si="3"/>
        <v>453600</v>
      </c>
      <c r="P24" s="669" t="s">
        <v>683</v>
      </c>
    </row>
    <row r="25" spans="1:16" ht="30" customHeight="1" x14ac:dyDescent="0.25">
      <c r="A25" s="24">
        <v>109726</v>
      </c>
      <c r="B25" s="24"/>
      <c r="C25" s="24"/>
      <c r="D25" s="24" t="s">
        <v>40</v>
      </c>
      <c r="E25" s="68" t="s">
        <v>182</v>
      </c>
      <c r="F25" s="25">
        <v>43235</v>
      </c>
      <c r="G25" s="25">
        <v>43600</v>
      </c>
      <c r="H25" s="24" t="s">
        <v>32</v>
      </c>
      <c r="I25" s="688">
        <v>45000</v>
      </c>
      <c r="J25" s="3">
        <v>43266</v>
      </c>
      <c r="K25" s="619">
        <v>10</v>
      </c>
      <c r="L25" s="2">
        <v>35900</v>
      </c>
      <c r="M25" s="501">
        <f t="shared" si="0"/>
        <v>9100</v>
      </c>
      <c r="N25" s="110">
        <f t="shared" si="1"/>
        <v>3590</v>
      </c>
      <c r="O25" s="110">
        <f t="shared" si="3"/>
        <v>43080</v>
      </c>
    </row>
    <row r="26" spans="1:16" ht="30" customHeight="1" x14ac:dyDescent="0.25">
      <c r="A26" s="24">
        <v>129358</v>
      </c>
      <c r="B26" s="24"/>
      <c r="C26" s="24"/>
      <c r="D26" s="68" t="s">
        <v>185</v>
      </c>
      <c r="E26" s="24" t="s">
        <v>111</v>
      </c>
      <c r="F26" s="25">
        <v>43300</v>
      </c>
      <c r="G26" s="25">
        <v>43665</v>
      </c>
      <c r="H26" s="24" t="s">
        <v>32</v>
      </c>
      <c r="I26" s="688">
        <v>169200</v>
      </c>
      <c r="J26" s="3">
        <v>43331</v>
      </c>
      <c r="K26" s="619">
        <v>8</v>
      </c>
      <c r="L26" s="2">
        <v>106200</v>
      </c>
      <c r="M26" s="501">
        <f t="shared" si="0"/>
        <v>63000</v>
      </c>
      <c r="N26" s="582">
        <f t="shared" si="1"/>
        <v>13275</v>
      </c>
      <c r="O26" s="582">
        <f t="shared" si="3"/>
        <v>159300</v>
      </c>
    </row>
    <row r="27" spans="1:16" ht="30" customHeight="1" x14ac:dyDescent="0.25">
      <c r="A27" s="24">
        <v>105924</v>
      </c>
      <c r="B27" s="24"/>
      <c r="C27" s="24"/>
      <c r="D27" s="24" t="s">
        <v>333</v>
      </c>
      <c r="E27" s="68" t="s">
        <v>579</v>
      </c>
      <c r="F27" s="25">
        <v>43314</v>
      </c>
      <c r="G27" s="25">
        <v>43679</v>
      </c>
      <c r="H27" s="24" t="s">
        <v>32</v>
      </c>
      <c r="I27" s="688">
        <v>137500</v>
      </c>
      <c r="J27" s="3">
        <v>43345</v>
      </c>
      <c r="K27" s="619">
        <v>8</v>
      </c>
      <c r="L27" s="9">
        <v>50600</v>
      </c>
      <c r="M27" s="501">
        <f t="shared" si="0"/>
        <v>86900</v>
      </c>
      <c r="N27" s="582">
        <f t="shared" si="1"/>
        <v>6325</v>
      </c>
      <c r="O27" s="582">
        <f t="shared" si="3"/>
        <v>75900</v>
      </c>
    </row>
    <row r="28" spans="1:16" ht="30" customHeight="1" x14ac:dyDescent="0.25">
      <c r="A28" s="709" t="s">
        <v>383</v>
      </c>
      <c r="B28" s="710"/>
      <c r="C28" s="710"/>
      <c r="D28" s="711" t="s">
        <v>185</v>
      </c>
      <c r="E28" s="712" t="s">
        <v>111</v>
      </c>
      <c r="F28" s="710">
        <v>42389</v>
      </c>
      <c r="G28" s="710">
        <v>43850</v>
      </c>
      <c r="H28" s="713" t="s">
        <v>4</v>
      </c>
      <c r="I28" s="714">
        <v>358800</v>
      </c>
      <c r="J28" s="3">
        <v>42420</v>
      </c>
      <c r="K28" s="625" t="s">
        <v>401</v>
      </c>
      <c r="L28" s="696">
        <v>530300</v>
      </c>
      <c r="M28" s="111">
        <f t="shared" si="0"/>
        <v>-171500</v>
      </c>
      <c r="N28" s="110">
        <f t="shared" si="1"/>
        <v>13955.263157894737</v>
      </c>
      <c r="O28" s="110">
        <f t="shared" ref="O28:O30" si="4">N28*48</f>
        <v>669852.63157894742</v>
      </c>
    </row>
    <row r="29" spans="1:16" ht="30" customHeight="1" x14ac:dyDescent="0.25">
      <c r="A29" s="709" t="s">
        <v>384</v>
      </c>
      <c r="B29" s="713"/>
      <c r="C29" s="713"/>
      <c r="D29" s="711" t="s">
        <v>38</v>
      </c>
      <c r="E29" s="712" t="s">
        <v>112</v>
      </c>
      <c r="F29" s="710">
        <v>42440</v>
      </c>
      <c r="G29" s="710">
        <v>43901</v>
      </c>
      <c r="H29" s="713" t="s">
        <v>4</v>
      </c>
      <c r="I29" s="714">
        <v>67354.070000000007</v>
      </c>
      <c r="J29" s="74">
        <v>42471</v>
      </c>
      <c r="K29" s="625" t="s">
        <v>519</v>
      </c>
      <c r="L29" s="696">
        <v>85000</v>
      </c>
      <c r="M29" s="111">
        <f t="shared" si="0"/>
        <v>-17645.929999999993</v>
      </c>
      <c r="N29" s="110">
        <f t="shared" si="1"/>
        <v>2361.1111111111113</v>
      </c>
      <c r="O29" s="110">
        <f t="shared" si="4"/>
        <v>113333.33333333334</v>
      </c>
    </row>
    <row r="30" spans="1:16" ht="30" customHeight="1" x14ac:dyDescent="0.25">
      <c r="A30" s="709" t="s">
        <v>385</v>
      </c>
      <c r="B30" s="713"/>
      <c r="C30" s="713"/>
      <c r="D30" s="711" t="s">
        <v>186</v>
      </c>
      <c r="E30" s="712" t="s">
        <v>112</v>
      </c>
      <c r="F30" s="710">
        <v>42440</v>
      </c>
      <c r="G30" s="710">
        <v>43901</v>
      </c>
      <c r="H30" s="713" t="s">
        <v>4</v>
      </c>
      <c r="I30" s="714">
        <v>67114</v>
      </c>
      <c r="J30" s="3">
        <v>42471</v>
      </c>
      <c r="K30" s="625" t="s">
        <v>519</v>
      </c>
      <c r="L30" s="695">
        <v>40700</v>
      </c>
      <c r="M30" s="501">
        <f t="shared" si="0"/>
        <v>26414</v>
      </c>
      <c r="N30" s="110">
        <f t="shared" si="1"/>
        <v>1130.5555555555557</v>
      </c>
      <c r="O30" s="110">
        <f t="shared" si="4"/>
        <v>54266.666666666672</v>
      </c>
    </row>
    <row r="31" spans="1:16" ht="30" customHeight="1" x14ac:dyDescent="0.25">
      <c r="A31" s="709"/>
      <c r="B31" s="713"/>
      <c r="C31" s="713"/>
      <c r="D31" s="711" t="s">
        <v>39</v>
      </c>
      <c r="E31" s="712" t="s">
        <v>112</v>
      </c>
      <c r="F31" s="710">
        <v>42440</v>
      </c>
      <c r="G31" s="710">
        <v>43901</v>
      </c>
      <c r="H31" s="713" t="s">
        <v>4</v>
      </c>
      <c r="I31" s="714">
        <v>67352</v>
      </c>
      <c r="J31" s="710">
        <v>42471</v>
      </c>
      <c r="K31" s="709" t="s">
        <v>519</v>
      </c>
      <c r="L31" s="715"/>
      <c r="M31" s="716"/>
      <c r="N31" s="717"/>
      <c r="O31" s="717"/>
    </row>
    <row r="32" spans="1:16" ht="30" customHeight="1" x14ac:dyDescent="0.25">
      <c r="A32" s="709" t="s">
        <v>386</v>
      </c>
      <c r="B32" s="713"/>
      <c r="C32" s="713"/>
      <c r="D32" s="711" t="s">
        <v>37</v>
      </c>
      <c r="E32" s="712" t="s">
        <v>112</v>
      </c>
      <c r="F32" s="710">
        <v>42440</v>
      </c>
      <c r="G32" s="710">
        <v>43901</v>
      </c>
      <c r="H32" s="713" t="s">
        <v>4</v>
      </c>
      <c r="I32" s="714">
        <v>115272.71</v>
      </c>
      <c r="J32" s="3">
        <v>42471</v>
      </c>
      <c r="K32" s="625" t="s">
        <v>519</v>
      </c>
      <c r="L32" s="695">
        <v>41200</v>
      </c>
      <c r="M32" s="501">
        <f>I32-L32</f>
        <v>74072.710000000006</v>
      </c>
      <c r="N32" s="110">
        <f>L32/K32</f>
        <v>1144.4444444444443</v>
      </c>
      <c r="O32" s="110">
        <f>N32*48</f>
        <v>54933.333333333328</v>
      </c>
    </row>
    <row r="33" spans="1:16" ht="30" customHeight="1" x14ac:dyDescent="0.25">
      <c r="A33" s="709" t="s">
        <v>387</v>
      </c>
      <c r="B33" s="713"/>
      <c r="C33" s="713"/>
      <c r="D33" s="711" t="s">
        <v>40</v>
      </c>
      <c r="E33" s="712" t="s">
        <v>112</v>
      </c>
      <c r="F33" s="710">
        <v>42440</v>
      </c>
      <c r="G33" s="710">
        <v>43901</v>
      </c>
      <c r="H33" s="713" t="s">
        <v>4</v>
      </c>
      <c r="I33" s="714">
        <v>67140</v>
      </c>
      <c r="J33" s="3">
        <v>42471</v>
      </c>
      <c r="K33" s="625" t="s">
        <v>519</v>
      </c>
      <c r="L33" s="695">
        <v>48500</v>
      </c>
      <c r="M33" s="501">
        <f>I33-L33</f>
        <v>18640</v>
      </c>
      <c r="N33" s="110">
        <f>L33/K33</f>
        <v>1347.2222222222222</v>
      </c>
      <c r="O33" s="110">
        <f>N33*48</f>
        <v>64666.666666666664</v>
      </c>
    </row>
    <row r="34" spans="1:16" ht="30" customHeight="1" x14ac:dyDescent="0.25">
      <c r="A34" s="709" t="s">
        <v>388</v>
      </c>
      <c r="B34" s="710"/>
      <c r="C34" s="710"/>
      <c r="D34" s="711" t="s">
        <v>24</v>
      </c>
      <c r="E34" s="712" t="s">
        <v>177</v>
      </c>
      <c r="F34" s="710">
        <v>42545</v>
      </c>
      <c r="G34" s="710">
        <v>44006</v>
      </c>
      <c r="H34" s="713" t="s">
        <v>4</v>
      </c>
      <c r="I34" s="714">
        <v>30000000</v>
      </c>
      <c r="J34" s="3">
        <v>42575</v>
      </c>
      <c r="K34" s="625" t="s">
        <v>68</v>
      </c>
      <c r="L34" s="698">
        <v>15130000</v>
      </c>
      <c r="M34" s="501">
        <f>I34-L34</f>
        <v>14870000</v>
      </c>
      <c r="N34" s="110">
        <f>L34/K34</f>
        <v>458484.84848484851</v>
      </c>
      <c r="O34" s="110">
        <f>N34*48</f>
        <v>22007272.727272727</v>
      </c>
      <c r="P34" s="669" t="s">
        <v>738</v>
      </c>
    </row>
    <row r="35" spans="1:16" ht="30" customHeight="1" x14ac:dyDescent="0.25">
      <c r="A35" s="709" t="s">
        <v>384</v>
      </c>
      <c r="B35" s="710"/>
      <c r="C35" s="710"/>
      <c r="D35" s="711" t="s">
        <v>30</v>
      </c>
      <c r="E35" s="712" t="s">
        <v>181</v>
      </c>
      <c r="F35" s="710">
        <v>42664</v>
      </c>
      <c r="G35" s="710">
        <v>44125</v>
      </c>
      <c r="H35" s="713" t="s">
        <v>4</v>
      </c>
      <c r="I35" s="714">
        <v>91949</v>
      </c>
      <c r="J35" s="74">
        <v>42695</v>
      </c>
      <c r="K35" s="625" t="s">
        <v>86</v>
      </c>
      <c r="L35" s="696">
        <v>75300</v>
      </c>
      <c r="M35" s="501">
        <f>I35-L35</f>
        <v>16649</v>
      </c>
      <c r="N35" s="110">
        <f>L35/K35</f>
        <v>2596.5517241379312</v>
      </c>
      <c r="O35" s="110">
        <f>N35*48</f>
        <v>124634.4827586207</v>
      </c>
    </row>
    <row r="36" spans="1:16" ht="30" customHeight="1" x14ac:dyDescent="0.25">
      <c r="A36" s="713">
        <v>106225</v>
      </c>
      <c r="B36" s="713"/>
      <c r="C36" s="713"/>
      <c r="D36" s="713" t="s">
        <v>626</v>
      </c>
      <c r="E36" s="711" t="s">
        <v>627</v>
      </c>
      <c r="F36" s="710">
        <v>43143</v>
      </c>
      <c r="G36" s="710">
        <v>43873</v>
      </c>
      <c r="H36" s="713" t="s">
        <v>4</v>
      </c>
      <c r="I36" s="714">
        <v>6390000</v>
      </c>
      <c r="J36" s="3">
        <v>43171</v>
      </c>
      <c r="K36" s="619">
        <v>13</v>
      </c>
      <c r="L36" s="696">
        <v>1439000</v>
      </c>
      <c r="M36" s="501">
        <f t="shared" ref="M36:M45" si="5">I36-L36</f>
        <v>4951000</v>
      </c>
      <c r="N36" s="110">
        <f t="shared" ref="N36:N45" si="6">L36/K36</f>
        <v>110692.30769230769</v>
      </c>
      <c r="O36" s="110">
        <f>N36*48</f>
        <v>5313230.769230769</v>
      </c>
    </row>
    <row r="37" spans="1:16" ht="30" customHeight="1" x14ac:dyDescent="0.25">
      <c r="A37" s="713">
        <v>105924</v>
      </c>
      <c r="B37" s="713"/>
      <c r="C37" s="713"/>
      <c r="D37" s="713" t="s">
        <v>333</v>
      </c>
      <c r="E37" s="711" t="s">
        <v>579</v>
      </c>
      <c r="F37" s="710">
        <v>43143</v>
      </c>
      <c r="G37" s="710">
        <v>43873</v>
      </c>
      <c r="H37" s="713" t="s">
        <v>36</v>
      </c>
      <c r="I37" s="714">
        <v>35000</v>
      </c>
      <c r="J37" s="3">
        <v>43174</v>
      </c>
      <c r="K37" s="619">
        <v>13</v>
      </c>
      <c r="L37" s="696">
        <v>85300</v>
      </c>
      <c r="M37" s="111">
        <f t="shared" si="5"/>
        <v>-50300</v>
      </c>
      <c r="N37" s="110">
        <f t="shared" si="6"/>
        <v>6561.5384615384619</v>
      </c>
      <c r="O37" s="110">
        <f>N37*24</f>
        <v>157476.92307692309</v>
      </c>
    </row>
    <row r="38" spans="1:16" s="755" customFormat="1" ht="30" customHeight="1" x14ac:dyDescent="0.25">
      <c r="A38" s="760">
        <v>104554</v>
      </c>
      <c r="B38" s="760"/>
      <c r="C38" s="760"/>
      <c r="D38" s="760" t="s">
        <v>24</v>
      </c>
      <c r="E38" s="761" t="s">
        <v>731</v>
      </c>
      <c r="F38" s="762">
        <v>42738</v>
      </c>
      <c r="G38" s="762">
        <v>44199</v>
      </c>
      <c r="H38" s="760" t="s">
        <v>4</v>
      </c>
      <c r="I38" s="763">
        <v>576000</v>
      </c>
      <c r="J38" s="554">
        <v>42769</v>
      </c>
      <c r="K38" s="619">
        <v>26</v>
      </c>
      <c r="L38" s="696">
        <v>164000</v>
      </c>
      <c r="M38" s="501">
        <f t="shared" si="5"/>
        <v>412000</v>
      </c>
      <c r="N38" s="110">
        <f t="shared" si="6"/>
        <v>6307.6923076923076</v>
      </c>
      <c r="O38" s="110">
        <f>N38*48</f>
        <v>302769.23076923075</v>
      </c>
      <c r="P38" s="668" t="s">
        <v>732</v>
      </c>
    </row>
    <row r="39" spans="1:16" ht="30" customHeight="1" x14ac:dyDescent="0.25">
      <c r="A39" s="676">
        <v>124338</v>
      </c>
      <c r="B39" s="676"/>
      <c r="C39" s="676"/>
      <c r="D39" s="678" t="s">
        <v>582</v>
      </c>
      <c r="E39" s="679" t="s">
        <v>584</v>
      </c>
      <c r="F39" s="681">
        <v>42998</v>
      </c>
      <c r="G39" s="680">
        <v>44459</v>
      </c>
      <c r="H39" s="676" t="s">
        <v>4</v>
      </c>
      <c r="I39" s="693">
        <v>49300</v>
      </c>
      <c r="J39" s="4">
        <v>43028</v>
      </c>
      <c r="K39" s="619">
        <v>16</v>
      </c>
      <c r="L39" s="696">
        <v>49800</v>
      </c>
      <c r="M39" s="111">
        <f t="shared" si="5"/>
        <v>-500</v>
      </c>
      <c r="N39" s="110">
        <f t="shared" si="6"/>
        <v>3112.5</v>
      </c>
      <c r="O39" s="110">
        <f>N39*48</f>
        <v>149400</v>
      </c>
      <c r="P39" s="726">
        <v>103004</v>
      </c>
    </row>
    <row r="40" spans="1:16" ht="30" customHeight="1" x14ac:dyDescent="0.25">
      <c r="A40" s="676">
        <v>115483</v>
      </c>
      <c r="B40" s="676"/>
      <c r="C40" s="676"/>
      <c r="D40" s="676" t="s">
        <v>580</v>
      </c>
      <c r="E40" s="676" t="s">
        <v>601</v>
      </c>
      <c r="F40" s="680">
        <v>43096</v>
      </c>
      <c r="G40" s="680">
        <v>44557</v>
      </c>
      <c r="H40" s="676" t="s">
        <v>4</v>
      </c>
      <c r="I40" s="693">
        <v>1500000</v>
      </c>
      <c r="J40" s="4">
        <v>43127</v>
      </c>
      <c r="K40" s="619">
        <v>15</v>
      </c>
      <c r="L40" s="696">
        <v>527000</v>
      </c>
      <c r="M40" s="501">
        <f t="shared" si="5"/>
        <v>973000</v>
      </c>
      <c r="N40" s="110">
        <f t="shared" si="6"/>
        <v>35133.333333333336</v>
      </c>
      <c r="O40" s="110">
        <f>N40*48</f>
        <v>1686400</v>
      </c>
    </row>
    <row r="41" spans="1:16" ht="30" customHeight="1" x14ac:dyDescent="0.25">
      <c r="A41" s="676">
        <v>125973</v>
      </c>
      <c r="B41" s="676"/>
      <c r="C41" s="676"/>
      <c r="D41" s="676" t="s">
        <v>27</v>
      </c>
      <c r="E41" s="679" t="s">
        <v>437</v>
      </c>
      <c r="F41" s="680">
        <v>43096</v>
      </c>
      <c r="G41" s="680">
        <v>44557</v>
      </c>
      <c r="H41" s="676" t="s">
        <v>4</v>
      </c>
      <c r="I41" s="693">
        <v>350000</v>
      </c>
      <c r="J41" s="4">
        <v>43096</v>
      </c>
      <c r="K41" s="619">
        <v>16</v>
      </c>
      <c r="L41" s="696">
        <v>181500</v>
      </c>
      <c r="M41" s="501">
        <f t="shared" si="5"/>
        <v>168500</v>
      </c>
      <c r="N41" s="110">
        <f t="shared" si="6"/>
        <v>11343.75</v>
      </c>
      <c r="O41" s="110">
        <f>N41*48</f>
        <v>544500</v>
      </c>
    </row>
    <row r="42" spans="1:16" ht="30" customHeight="1" x14ac:dyDescent="0.25">
      <c r="A42" s="738">
        <v>126114</v>
      </c>
      <c r="B42" s="739"/>
      <c r="C42" s="739"/>
      <c r="D42" s="738" t="s">
        <v>630</v>
      </c>
      <c r="E42" s="738"/>
      <c r="F42" s="741">
        <v>43426</v>
      </c>
      <c r="G42" s="741">
        <v>44887</v>
      </c>
      <c r="H42" s="738" t="s">
        <v>4</v>
      </c>
      <c r="I42" s="748">
        <v>7400000</v>
      </c>
      <c r="J42" s="407">
        <v>43456</v>
      </c>
      <c r="K42" s="2">
        <v>3</v>
      </c>
      <c r="L42" s="696">
        <v>796400</v>
      </c>
      <c r="M42" s="501">
        <f t="shared" si="5"/>
        <v>6603600</v>
      </c>
      <c r="N42" s="110">
        <f t="shared" si="6"/>
        <v>265466.66666666669</v>
      </c>
      <c r="O42" s="110">
        <f>N42*48</f>
        <v>12742400</v>
      </c>
    </row>
    <row r="43" spans="1:16" ht="30" customHeight="1" x14ac:dyDescent="0.25">
      <c r="A43" s="738">
        <v>130850</v>
      </c>
      <c r="B43" s="738"/>
      <c r="C43" s="738"/>
      <c r="D43" s="738" t="s">
        <v>722</v>
      </c>
      <c r="E43" s="738" t="s">
        <v>93</v>
      </c>
      <c r="F43" s="741">
        <v>43501</v>
      </c>
      <c r="G43" s="741">
        <v>43866</v>
      </c>
      <c r="H43" s="738" t="s">
        <v>32</v>
      </c>
      <c r="I43" s="748">
        <v>13700</v>
      </c>
      <c r="J43" s="407">
        <v>43529</v>
      </c>
      <c r="K43" s="2">
        <v>1</v>
      </c>
      <c r="L43" s="696">
        <v>1000</v>
      </c>
      <c r="M43" s="501">
        <f t="shared" si="5"/>
        <v>12700</v>
      </c>
      <c r="N43" s="110">
        <f t="shared" si="6"/>
        <v>1000</v>
      </c>
      <c r="O43" s="110">
        <f>N43*12</f>
        <v>12000</v>
      </c>
    </row>
    <row r="44" spans="1:16" ht="30" customHeight="1" x14ac:dyDescent="0.25">
      <c r="A44" s="738">
        <v>130548</v>
      </c>
      <c r="B44" s="738"/>
      <c r="C44" s="738"/>
      <c r="D44" s="738" t="s">
        <v>723</v>
      </c>
      <c r="E44" s="749" t="s">
        <v>724</v>
      </c>
      <c r="F44" s="741">
        <v>43501</v>
      </c>
      <c r="G44" s="741">
        <v>43866</v>
      </c>
      <c r="H44" s="738" t="s">
        <v>32</v>
      </c>
      <c r="I44" s="748">
        <v>13970</v>
      </c>
      <c r="J44" s="407">
        <v>43529</v>
      </c>
      <c r="K44" s="2">
        <v>0</v>
      </c>
      <c r="L44" s="696">
        <v>0</v>
      </c>
      <c r="M44" s="501">
        <f t="shared" si="5"/>
        <v>13970</v>
      </c>
      <c r="N44" s="110" t="e">
        <f t="shared" si="6"/>
        <v>#DIV/0!</v>
      </c>
      <c r="O44" s="110" t="e">
        <f>N44*12</f>
        <v>#DIV/0!</v>
      </c>
    </row>
    <row r="45" spans="1:16" ht="30" customHeight="1" x14ac:dyDescent="0.25">
      <c r="A45" s="738">
        <v>124338</v>
      </c>
      <c r="B45" s="738"/>
      <c r="C45" s="738"/>
      <c r="D45" s="738" t="s">
        <v>582</v>
      </c>
      <c r="E45" s="749" t="s">
        <v>583</v>
      </c>
      <c r="F45" s="741">
        <v>43503</v>
      </c>
      <c r="G45" s="741">
        <v>43868</v>
      </c>
      <c r="H45" s="738" t="s">
        <v>32</v>
      </c>
      <c r="I45" s="748">
        <v>40900</v>
      </c>
      <c r="J45" s="407">
        <v>43531</v>
      </c>
      <c r="K45" s="2">
        <v>0</v>
      </c>
      <c r="L45" s="696">
        <v>4700</v>
      </c>
      <c r="M45" s="501">
        <f t="shared" si="5"/>
        <v>36200</v>
      </c>
      <c r="N45" s="110" t="e">
        <f t="shared" si="6"/>
        <v>#DIV/0!</v>
      </c>
      <c r="O45" s="110" t="e">
        <f>N45*12</f>
        <v>#DIV/0!</v>
      </c>
      <c r="P45" s="808" t="s">
        <v>745</v>
      </c>
    </row>
    <row r="46" spans="1:16" ht="30" customHeight="1" x14ac:dyDescent="0.25"/>
    <row r="47" spans="1:16" ht="30" customHeight="1" x14ac:dyDescent="0.25"/>
    <row r="48" spans="1:16" ht="30" customHeight="1" x14ac:dyDescent="0.25"/>
    <row r="49" ht="30" customHeight="1" x14ac:dyDescent="0.25"/>
    <row r="50" ht="30" customHeight="1" x14ac:dyDescent="0.25"/>
    <row r="51" ht="30" customHeight="1" x14ac:dyDescent="0.25"/>
  </sheetData>
  <sheetProtection selectLockedCells="1" selectUnlockedCells="1"/>
  <mergeCells count="12">
    <mergeCell ref="O8:O9"/>
    <mergeCell ref="A2:B2"/>
    <mergeCell ref="A4:B4"/>
    <mergeCell ref="A5:C5"/>
    <mergeCell ref="A8:A9"/>
    <mergeCell ref="B8:B9"/>
    <mergeCell ref="C8:C9"/>
    <mergeCell ref="D8:E9"/>
    <mergeCell ref="F8:I8"/>
    <mergeCell ref="J8:L8"/>
    <mergeCell ref="M8:M9"/>
    <mergeCell ref="N8:N9"/>
  </mergeCells>
  <pageMargins left="0.7" right="0.7" top="0.75" bottom="0.75" header="0.3" footer="0.3"/>
  <pageSetup paperSize="9" orientation="portrait" r:id="rId1"/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9"/>
  <sheetViews>
    <sheetView workbookViewId="0">
      <pane ySplit="1" topLeftCell="A29" activePane="bottomLeft" state="frozen"/>
      <selection activeCell="H5" sqref="H5"/>
      <selection pane="bottomLeft" activeCell="E39" sqref="E39"/>
    </sheetView>
  </sheetViews>
  <sheetFormatPr defaultColWidth="9.140625" defaultRowHeight="15" x14ac:dyDescent="0.25"/>
  <cols>
    <col min="1" max="1" width="10.28515625" style="747" customWidth="1"/>
    <col min="2" max="2" width="9.42578125" style="747" customWidth="1"/>
    <col min="3" max="3" width="10.28515625" style="747" customWidth="1"/>
    <col min="4" max="4" width="22.28515625" style="747" customWidth="1"/>
    <col min="5" max="5" width="15" style="747" customWidth="1"/>
    <col min="6" max="6" width="10.5703125" style="747" customWidth="1"/>
    <col min="7" max="7" width="10.7109375" style="747" customWidth="1"/>
    <col min="8" max="8" width="12.7109375" style="747" customWidth="1"/>
    <col min="9" max="9" width="17.5703125" style="747" customWidth="1"/>
    <col min="10" max="10" width="10.140625" style="747" customWidth="1"/>
    <col min="11" max="11" width="10.28515625" style="747" customWidth="1"/>
    <col min="12" max="12" width="11.28515625" style="747" customWidth="1"/>
    <col min="13" max="13" width="12.5703125" style="747" customWidth="1"/>
    <col min="14" max="15" width="11.85546875" style="683" customWidth="1"/>
    <col min="16" max="16" width="36" style="747" customWidth="1"/>
    <col min="17" max="16384" width="9.140625" style="747"/>
  </cols>
  <sheetData>
    <row r="1" spans="1:15" x14ac:dyDescent="0.25">
      <c r="A1" s="747" t="s">
        <v>681</v>
      </c>
      <c r="D1" s="363"/>
      <c r="F1" s="744" t="s">
        <v>707</v>
      </c>
      <c r="G1" s="744" t="s">
        <v>708</v>
      </c>
      <c r="H1" s="744" t="s">
        <v>709</v>
      </c>
      <c r="I1" s="744" t="s">
        <v>710</v>
      </c>
      <c r="J1" s="744" t="s">
        <v>711</v>
      </c>
      <c r="K1" s="744" t="s">
        <v>712</v>
      </c>
      <c r="L1" s="744" t="s">
        <v>713</v>
      </c>
      <c r="M1" s="744" t="s">
        <v>714</v>
      </c>
      <c r="N1" s="746" t="s">
        <v>715</v>
      </c>
      <c r="O1" s="746" t="s">
        <v>716</v>
      </c>
    </row>
    <row r="2" spans="1:15" s="447" customFormat="1" x14ac:dyDescent="0.25">
      <c r="A2" s="899"/>
      <c r="B2" s="899"/>
      <c r="C2" s="742"/>
      <c r="D2" s="743"/>
      <c r="N2" s="745"/>
      <c r="O2" s="745"/>
    </row>
    <row r="3" spans="1:15" x14ac:dyDescent="0.25">
      <c r="A3" s="706" t="s">
        <v>667</v>
      </c>
      <c r="B3" s="706"/>
      <c r="C3" s="707"/>
      <c r="D3" s="363"/>
    </row>
    <row r="4" spans="1:15" x14ac:dyDescent="0.25">
      <c r="A4" s="892" t="s">
        <v>668</v>
      </c>
      <c r="B4" s="892"/>
      <c r="C4" s="708"/>
      <c r="D4" s="363"/>
    </row>
    <row r="5" spans="1:15" x14ac:dyDescent="0.25">
      <c r="A5" s="893" t="s">
        <v>661</v>
      </c>
      <c r="B5" s="893"/>
      <c r="C5" s="893"/>
      <c r="D5" s="363"/>
    </row>
    <row r="6" spans="1:15" x14ac:dyDescent="0.25">
      <c r="A6" s="737" t="s">
        <v>696</v>
      </c>
      <c r="B6" s="737"/>
      <c r="C6" s="737"/>
      <c r="D6" s="363"/>
    </row>
    <row r="7" spans="1:15" ht="15.75" thickBot="1" x14ac:dyDescent="0.3"/>
    <row r="8" spans="1:15" ht="15.75" thickBot="1" x14ac:dyDescent="0.3">
      <c r="A8" s="868" t="s">
        <v>355</v>
      </c>
      <c r="B8" s="868" t="s">
        <v>131</v>
      </c>
      <c r="C8" s="868" t="s">
        <v>201</v>
      </c>
      <c r="D8" s="870" t="s">
        <v>0</v>
      </c>
      <c r="E8" s="871"/>
      <c r="F8" s="874" t="s">
        <v>1</v>
      </c>
      <c r="G8" s="875"/>
      <c r="H8" s="875"/>
      <c r="I8" s="876"/>
      <c r="J8" s="870" t="s">
        <v>2</v>
      </c>
      <c r="K8" s="877"/>
      <c r="L8" s="877"/>
      <c r="M8" s="878" t="s">
        <v>19</v>
      </c>
      <c r="N8" s="900" t="s">
        <v>726</v>
      </c>
      <c r="O8" s="897" t="s">
        <v>654</v>
      </c>
    </row>
    <row r="9" spans="1:15" ht="45.75" thickBot="1" x14ac:dyDescent="0.3">
      <c r="A9" s="879"/>
      <c r="B9" s="869"/>
      <c r="C9" s="869"/>
      <c r="D9" s="872"/>
      <c r="E9" s="873"/>
      <c r="F9" s="65" t="s">
        <v>116</v>
      </c>
      <c r="G9" s="65" t="s">
        <v>117</v>
      </c>
      <c r="H9" s="65" t="s">
        <v>118</v>
      </c>
      <c r="I9" s="684" t="s">
        <v>119</v>
      </c>
      <c r="J9" s="65" t="s">
        <v>120</v>
      </c>
      <c r="K9" s="608" t="s">
        <v>725</v>
      </c>
      <c r="L9" s="65" t="s">
        <v>122</v>
      </c>
      <c r="M9" s="879"/>
      <c r="N9" s="901"/>
      <c r="O9" s="898"/>
    </row>
    <row r="10" spans="1:15" ht="30" customHeight="1" x14ac:dyDescent="0.25">
      <c r="A10" s="237" t="s">
        <v>376</v>
      </c>
      <c r="B10" s="25"/>
      <c r="C10" s="25"/>
      <c r="D10" s="68" t="s">
        <v>7</v>
      </c>
      <c r="E10" s="69" t="s">
        <v>182</v>
      </c>
      <c r="F10" s="25">
        <v>42137</v>
      </c>
      <c r="G10" s="25">
        <v>43598</v>
      </c>
      <c r="H10" s="25" t="s">
        <v>4</v>
      </c>
      <c r="I10" s="688">
        <v>419996</v>
      </c>
      <c r="J10" s="3">
        <v>42168</v>
      </c>
      <c r="K10" s="625" t="s">
        <v>494</v>
      </c>
      <c r="L10" s="695">
        <v>435000</v>
      </c>
      <c r="M10" s="111">
        <f t="shared" ref="M10:M29" si="0">I10-L10</f>
        <v>-15004</v>
      </c>
      <c r="N10" s="110">
        <f t="shared" ref="N10:N29" si="1">L10/K10</f>
        <v>9255.3191489361707</v>
      </c>
      <c r="O10" s="110">
        <f t="shared" ref="O10:O15" si="2">N10*48</f>
        <v>444255.31914893619</v>
      </c>
    </row>
    <row r="11" spans="1:15" ht="30" customHeight="1" x14ac:dyDescent="0.25">
      <c r="A11" s="237" t="s">
        <v>377</v>
      </c>
      <c r="B11" s="24"/>
      <c r="C11" s="24"/>
      <c r="D11" s="68" t="s">
        <v>48</v>
      </c>
      <c r="E11" s="69" t="s">
        <v>105</v>
      </c>
      <c r="F11" s="25">
        <v>42150</v>
      </c>
      <c r="G11" s="25">
        <v>43611</v>
      </c>
      <c r="H11" s="24" t="s">
        <v>4</v>
      </c>
      <c r="I11" s="688">
        <v>19800</v>
      </c>
      <c r="J11" s="3">
        <v>42181</v>
      </c>
      <c r="K11" s="625" t="s">
        <v>494</v>
      </c>
      <c r="L11" s="695">
        <v>20000</v>
      </c>
      <c r="M11" s="111">
        <f t="shared" si="0"/>
        <v>-200</v>
      </c>
      <c r="N11" s="110">
        <f t="shared" si="1"/>
        <v>425.531914893617</v>
      </c>
      <c r="O11" s="110">
        <f t="shared" si="2"/>
        <v>20425.531914893618</v>
      </c>
    </row>
    <row r="12" spans="1:15" ht="30" customHeight="1" x14ac:dyDescent="0.25">
      <c r="A12" s="237" t="s">
        <v>378</v>
      </c>
      <c r="B12" s="25"/>
      <c r="C12" s="25"/>
      <c r="D12" s="68" t="s">
        <v>10</v>
      </c>
      <c r="E12" s="69" t="s">
        <v>107</v>
      </c>
      <c r="F12" s="25">
        <v>42259</v>
      </c>
      <c r="G12" s="25">
        <v>43720</v>
      </c>
      <c r="H12" s="24" t="s">
        <v>4</v>
      </c>
      <c r="I12" s="688">
        <v>282000</v>
      </c>
      <c r="J12" s="3">
        <v>42289</v>
      </c>
      <c r="K12" s="625" t="s">
        <v>70</v>
      </c>
      <c r="L12" s="695">
        <v>273000</v>
      </c>
      <c r="M12" s="501">
        <f t="shared" si="0"/>
        <v>9000</v>
      </c>
      <c r="N12" s="110">
        <f t="shared" si="1"/>
        <v>6348.8372093023254</v>
      </c>
      <c r="O12" s="110">
        <f t="shared" si="2"/>
        <v>304744.18604651163</v>
      </c>
    </row>
    <row r="13" spans="1:15" ht="30" customHeight="1" x14ac:dyDescent="0.25">
      <c r="A13" s="236" t="s">
        <v>379</v>
      </c>
      <c r="B13" s="93"/>
      <c r="C13" s="93"/>
      <c r="D13" s="68" t="s">
        <v>6</v>
      </c>
      <c r="E13" s="69" t="s">
        <v>106</v>
      </c>
      <c r="F13" s="25">
        <v>42259</v>
      </c>
      <c r="G13" s="25">
        <v>43720</v>
      </c>
      <c r="H13" s="24" t="s">
        <v>4</v>
      </c>
      <c r="I13" s="688">
        <v>53600</v>
      </c>
      <c r="J13" s="3">
        <v>42289</v>
      </c>
      <c r="K13" s="625" t="s">
        <v>70</v>
      </c>
      <c r="L13" s="695">
        <v>61200</v>
      </c>
      <c r="M13" s="111">
        <f t="shared" si="0"/>
        <v>-7600</v>
      </c>
      <c r="N13" s="110">
        <f t="shared" si="1"/>
        <v>1423.2558139534883</v>
      </c>
      <c r="O13" s="110">
        <f t="shared" si="2"/>
        <v>68316.279069767435</v>
      </c>
    </row>
    <row r="14" spans="1:15" ht="30" customHeight="1" x14ac:dyDescent="0.25">
      <c r="A14" s="236" t="s">
        <v>380</v>
      </c>
      <c r="B14" s="93"/>
      <c r="C14" s="93"/>
      <c r="D14" s="68" t="s">
        <v>47</v>
      </c>
      <c r="E14" s="69" t="s">
        <v>108</v>
      </c>
      <c r="F14" s="25">
        <v>42259</v>
      </c>
      <c r="G14" s="25">
        <v>43720</v>
      </c>
      <c r="H14" s="24" t="s">
        <v>4</v>
      </c>
      <c r="I14" s="688">
        <v>1599996</v>
      </c>
      <c r="J14" s="3">
        <v>42289</v>
      </c>
      <c r="K14" s="625" t="s">
        <v>84</v>
      </c>
      <c r="L14" s="695">
        <v>1713000</v>
      </c>
      <c r="M14" s="111">
        <f t="shared" si="0"/>
        <v>-113004</v>
      </c>
      <c r="N14" s="110">
        <f t="shared" si="1"/>
        <v>41780.487804878052</v>
      </c>
      <c r="O14" s="110">
        <f t="shared" si="2"/>
        <v>2005463.4146341465</v>
      </c>
    </row>
    <row r="15" spans="1:15" ht="30" customHeight="1" x14ac:dyDescent="0.25">
      <c r="A15" s="237" t="s">
        <v>381</v>
      </c>
      <c r="B15" s="25"/>
      <c r="C15" s="25"/>
      <c r="D15" s="68" t="s">
        <v>184</v>
      </c>
      <c r="E15" s="69" t="s">
        <v>109</v>
      </c>
      <c r="F15" s="25">
        <v>42259</v>
      </c>
      <c r="G15" s="25">
        <v>43720</v>
      </c>
      <c r="H15" s="24" t="s">
        <v>4</v>
      </c>
      <c r="I15" s="688">
        <v>868400</v>
      </c>
      <c r="J15" s="74">
        <v>42289</v>
      </c>
      <c r="K15" s="625" t="s">
        <v>70</v>
      </c>
      <c r="L15" s="695">
        <v>798000</v>
      </c>
      <c r="M15" s="501">
        <f t="shared" si="0"/>
        <v>70400</v>
      </c>
      <c r="N15" s="110">
        <f t="shared" si="1"/>
        <v>18558.139534883721</v>
      </c>
      <c r="O15" s="110">
        <f t="shared" si="2"/>
        <v>890790.69767441857</v>
      </c>
    </row>
    <row r="16" spans="1:15" ht="30" customHeight="1" x14ac:dyDescent="0.25">
      <c r="A16" s="24">
        <v>108132</v>
      </c>
      <c r="B16" s="95"/>
      <c r="C16" s="95"/>
      <c r="D16" s="24" t="s">
        <v>425</v>
      </c>
      <c r="E16" s="95" t="s">
        <v>97</v>
      </c>
      <c r="F16" s="25">
        <v>42817</v>
      </c>
      <c r="G16" s="25">
        <v>43547</v>
      </c>
      <c r="H16" s="24" t="s">
        <v>36</v>
      </c>
      <c r="I16" s="690">
        <v>19900</v>
      </c>
      <c r="J16" s="3">
        <v>42848</v>
      </c>
      <c r="K16" s="619">
        <v>25</v>
      </c>
      <c r="L16" s="696">
        <v>22000</v>
      </c>
      <c r="M16" s="111">
        <f t="shared" si="0"/>
        <v>-2100</v>
      </c>
      <c r="N16" s="110">
        <f t="shared" si="1"/>
        <v>880</v>
      </c>
      <c r="O16" s="110">
        <f>N16*24</f>
        <v>21120</v>
      </c>
    </row>
    <row r="17" spans="1:16" ht="30" customHeight="1" x14ac:dyDescent="0.25">
      <c r="A17" s="24" t="s">
        <v>365</v>
      </c>
      <c r="B17" s="24"/>
      <c r="C17" s="24"/>
      <c r="D17" s="24" t="s">
        <v>630</v>
      </c>
      <c r="E17" s="24" t="s">
        <v>632</v>
      </c>
      <c r="F17" s="25">
        <v>43179</v>
      </c>
      <c r="G17" s="25">
        <v>43544</v>
      </c>
      <c r="H17" s="24" t="s">
        <v>32</v>
      </c>
      <c r="I17" s="688">
        <v>69400</v>
      </c>
      <c r="J17" s="3">
        <v>43210</v>
      </c>
      <c r="K17" s="619">
        <v>13</v>
      </c>
      <c r="L17" s="2">
        <v>487000</v>
      </c>
      <c r="M17" s="111">
        <f t="shared" si="0"/>
        <v>-417600</v>
      </c>
      <c r="N17" s="110">
        <f t="shared" si="1"/>
        <v>37461.538461538461</v>
      </c>
      <c r="O17" s="110">
        <f>N17*12</f>
        <v>449538.4615384615</v>
      </c>
      <c r="P17" s="669" t="s">
        <v>683</v>
      </c>
    </row>
    <row r="18" spans="1:16" ht="30" customHeight="1" x14ac:dyDescent="0.25">
      <c r="A18" s="24">
        <v>112799</v>
      </c>
      <c r="B18" s="24"/>
      <c r="C18" s="24"/>
      <c r="D18" s="24" t="s">
        <v>631</v>
      </c>
      <c r="E18" s="68" t="s">
        <v>633</v>
      </c>
      <c r="F18" s="25">
        <v>43186</v>
      </c>
      <c r="G18" s="25">
        <v>43551</v>
      </c>
      <c r="H18" s="24" t="s">
        <v>32</v>
      </c>
      <c r="I18" s="688">
        <v>72300</v>
      </c>
      <c r="J18" s="3">
        <v>43217</v>
      </c>
      <c r="K18" s="619">
        <v>13</v>
      </c>
      <c r="L18" s="2">
        <v>90000</v>
      </c>
      <c r="M18" s="111">
        <f t="shared" si="0"/>
        <v>-17700</v>
      </c>
      <c r="N18" s="110">
        <f t="shared" si="1"/>
        <v>6923.0769230769229</v>
      </c>
      <c r="O18" s="110">
        <f>N18*12</f>
        <v>83076.923076923078</v>
      </c>
    </row>
    <row r="19" spans="1:16" ht="30" customHeight="1" x14ac:dyDescent="0.25">
      <c r="A19" s="24">
        <v>124764</v>
      </c>
      <c r="B19" s="24"/>
      <c r="C19" s="24"/>
      <c r="D19" s="24" t="s">
        <v>634</v>
      </c>
      <c r="E19" s="68" t="s">
        <v>635</v>
      </c>
      <c r="F19" s="25">
        <v>43188</v>
      </c>
      <c r="G19" s="25">
        <v>43552</v>
      </c>
      <c r="H19" s="24" t="s">
        <v>32</v>
      </c>
      <c r="I19" s="688">
        <v>50000</v>
      </c>
      <c r="J19" s="3">
        <v>43219</v>
      </c>
      <c r="K19" s="619">
        <v>13</v>
      </c>
      <c r="L19" s="2">
        <v>26000</v>
      </c>
      <c r="M19" s="501">
        <f t="shared" si="0"/>
        <v>24000</v>
      </c>
      <c r="N19" s="110">
        <f t="shared" si="1"/>
        <v>2000</v>
      </c>
      <c r="O19" s="642">
        <f>N19*12</f>
        <v>24000</v>
      </c>
    </row>
    <row r="20" spans="1:16" ht="30" customHeight="1" x14ac:dyDescent="0.25">
      <c r="A20" s="24">
        <v>124338</v>
      </c>
      <c r="B20" s="24"/>
      <c r="C20" s="24"/>
      <c r="D20" s="24" t="s">
        <v>582</v>
      </c>
      <c r="E20" s="68" t="s">
        <v>636</v>
      </c>
      <c r="F20" s="25">
        <v>43188</v>
      </c>
      <c r="G20" s="25">
        <v>43552</v>
      </c>
      <c r="H20" s="24" t="s">
        <v>32</v>
      </c>
      <c r="I20" s="688">
        <v>59700</v>
      </c>
      <c r="J20" s="3">
        <v>43219</v>
      </c>
      <c r="K20" s="619">
        <v>13</v>
      </c>
      <c r="L20" s="2">
        <v>43500</v>
      </c>
      <c r="M20" s="501">
        <f t="shared" si="0"/>
        <v>16200</v>
      </c>
      <c r="N20" s="110">
        <f t="shared" si="1"/>
        <v>3346.1538461538462</v>
      </c>
      <c r="O20" s="110">
        <f>N20*12</f>
        <v>40153.846153846156</v>
      </c>
      <c r="P20" s="726">
        <v>118001</v>
      </c>
    </row>
    <row r="21" spans="1:16" ht="30" customHeight="1" x14ac:dyDescent="0.25">
      <c r="A21" s="24">
        <v>100406</v>
      </c>
      <c r="B21" s="24"/>
      <c r="C21" s="24"/>
      <c r="D21" s="24" t="s">
        <v>577</v>
      </c>
      <c r="E21" s="24" t="s">
        <v>640</v>
      </c>
      <c r="F21" s="25">
        <v>43215</v>
      </c>
      <c r="G21" s="25">
        <v>43580</v>
      </c>
      <c r="H21" s="24" t="s">
        <v>32</v>
      </c>
      <c r="I21" s="688">
        <v>148000</v>
      </c>
      <c r="J21" s="3">
        <v>43245</v>
      </c>
      <c r="K21" s="619">
        <v>12</v>
      </c>
      <c r="L21" s="2">
        <v>133000</v>
      </c>
      <c r="M21" s="501">
        <f t="shared" si="0"/>
        <v>15000</v>
      </c>
      <c r="N21" s="110">
        <f t="shared" si="1"/>
        <v>11083.333333333334</v>
      </c>
      <c r="O21" s="110">
        <f t="shared" ref="O21:O26" si="3">N21*12</f>
        <v>133000</v>
      </c>
    </row>
    <row r="22" spans="1:16" ht="30" customHeight="1" x14ac:dyDescent="0.25">
      <c r="A22" s="24">
        <v>129272</v>
      </c>
      <c r="B22" s="95"/>
      <c r="C22" s="95"/>
      <c r="D22" s="68" t="s">
        <v>641</v>
      </c>
      <c r="E22" s="68" t="s">
        <v>182</v>
      </c>
      <c r="F22" s="25">
        <v>43225</v>
      </c>
      <c r="G22" s="25">
        <v>43590</v>
      </c>
      <c r="H22" s="24" t="s">
        <v>32</v>
      </c>
      <c r="I22" s="688">
        <v>24000</v>
      </c>
      <c r="J22" s="3">
        <v>43256</v>
      </c>
      <c r="K22" s="619">
        <v>12</v>
      </c>
      <c r="L22" s="2">
        <v>21000</v>
      </c>
      <c r="M22" s="501">
        <f t="shared" si="0"/>
        <v>3000</v>
      </c>
      <c r="N22" s="110">
        <f t="shared" si="1"/>
        <v>1750</v>
      </c>
      <c r="O22" s="110">
        <f t="shared" si="3"/>
        <v>21000</v>
      </c>
    </row>
    <row r="23" spans="1:16" ht="30" customHeight="1" x14ac:dyDescent="0.25">
      <c r="A23" s="24">
        <v>126114</v>
      </c>
      <c r="B23" s="95"/>
      <c r="C23" s="95"/>
      <c r="D23" s="24" t="s">
        <v>630</v>
      </c>
      <c r="E23" s="24" t="s">
        <v>646</v>
      </c>
      <c r="F23" s="25">
        <v>43238</v>
      </c>
      <c r="G23" s="25">
        <v>43603</v>
      </c>
      <c r="H23" s="24" t="s">
        <v>32</v>
      </c>
      <c r="I23" s="688">
        <v>129000</v>
      </c>
      <c r="J23" s="3">
        <v>43269</v>
      </c>
      <c r="K23" s="619">
        <v>11</v>
      </c>
      <c r="L23" s="2">
        <v>403000</v>
      </c>
      <c r="M23" s="111">
        <f t="shared" si="0"/>
        <v>-274000</v>
      </c>
      <c r="N23" s="110">
        <f t="shared" si="1"/>
        <v>36636.36363636364</v>
      </c>
      <c r="O23" s="110">
        <f t="shared" si="3"/>
        <v>439636.36363636365</v>
      </c>
      <c r="P23" s="669" t="s">
        <v>683</v>
      </c>
    </row>
    <row r="24" spans="1:16" ht="30" customHeight="1" x14ac:dyDescent="0.25">
      <c r="A24" s="24">
        <v>109726</v>
      </c>
      <c r="B24" s="95"/>
      <c r="C24" s="95"/>
      <c r="D24" s="24" t="s">
        <v>40</v>
      </c>
      <c r="E24" s="68" t="s">
        <v>182</v>
      </c>
      <c r="F24" s="25">
        <v>43235</v>
      </c>
      <c r="G24" s="25">
        <v>43600</v>
      </c>
      <c r="H24" s="24" t="s">
        <v>32</v>
      </c>
      <c r="I24" s="688">
        <v>45000</v>
      </c>
      <c r="J24" s="3">
        <v>43266</v>
      </c>
      <c r="K24" s="619">
        <v>11</v>
      </c>
      <c r="L24" s="2">
        <v>36000</v>
      </c>
      <c r="M24" s="501">
        <f t="shared" si="0"/>
        <v>9000</v>
      </c>
      <c r="N24" s="110">
        <f t="shared" si="1"/>
        <v>3272.7272727272725</v>
      </c>
      <c r="O24" s="110">
        <f t="shared" si="3"/>
        <v>39272.727272727272</v>
      </c>
    </row>
    <row r="25" spans="1:16" ht="30" customHeight="1" x14ac:dyDescent="0.25">
      <c r="A25" s="24">
        <v>129358</v>
      </c>
      <c r="B25" s="95"/>
      <c r="C25" s="95"/>
      <c r="D25" s="68" t="s">
        <v>185</v>
      </c>
      <c r="E25" s="95" t="s">
        <v>111</v>
      </c>
      <c r="F25" s="25">
        <v>43300</v>
      </c>
      <c r="G25" s="25">
        <v>43665</v>
      </c>
      <c r="H25" s="24" t="s">
        <v>32</v>
      </c>
      <c r="I25" s="688">
        <v>169200</v>
      </c>
      <c r="J25" s="3">
        <v>43331</v>
      </c>
      <c r="K25" s="619">
        <v>9</v>
      </c>
      <c r="L25" s="2">
        <v>108500</v>
      </c>
      <c r="M25" s="501">
        <f t="shared" si="0"/>
        <v>60700</v>
      </c>
      <c r="N25" s="582">
        <f t="shared" si="1"/>
        <v>12055.555555555555</v>
      </c>
      <c r="O25" s="582">
        <f t="shared" si="3"/>
        <v>144666.66666666666</v>
      </c>
    </row>
    <row r="26" spans="1:16" ht="30" customHeight="1" x14ac:dyDescent="0.25">
      <c r="A26" s="24">
        <v>105924</v>
      </c>
      <c r="B26" s="24"/>
      <c r="C26" s="24"/>
      <c r="D26" s="24" t="s">
        <v>333</v>
      </c>
      <c r="E26" s="68" t="s">
        <v>579</v>
      </c>
      <c r="F26" s="25">
        <v>43314</v>
      </c>
      <c r="G26" s="25">
        <v>43679</v>
      </c>
      <c r="H26" s="24" t="s">
        <v>32</v>
      </c>
      <c r="I26" s="688">
        <v>137500</v>
      </c>
      <c r="J26" s="3">
        <v>43345</v>
      </c>
      <c r="K26" s="619">
        <v>9</v>
      </c>
      <c r="L26" s="9">
        <v>51500</v>
      </c>
      <c r="M26" s="501">
        <f t="shared" si="0"/>
        <v>86000</v>
      </c>
      <c r="N26" s="582">
        <f t="shared" si="1"/>
        <v>5722.2222222222226</v>
      </c>
      <c r="O26" s="582">
        <f t="shared" si="3"/>
        <v>68666.666666666672</v>
      </c>
    </row>
    <row r="27" spans="1:16" ht="30" customHeight="1" x14ac:dyDescent="0.25">
      <c r="A27" s="709" t="s">
        <v>383</v>
      </c>
      <c r="B27" s="710"/>
      <c r="C27" s="710"/>
      <c r="D27" s="711" t="s">
        <v>185</v>
      </c>
      <c r="E27" s="712" t="s">
        <v>111</v>
      </c>
      <c r="F27" s="710">
        <v>42389</v>
      </c>
      <c r="G27" s="710">
        <v>43850</v>
      </c>
      <c r="H27" s="713" t="s">
        <v>4</v>
      </c>
      <c r="I27" s="714">
        <v>358800</v>
      </c>
      <c r="J27" s="3">
        <v>42420</v>
      </c>
      <c r="K27" s="625" t="s">
        <v>85</v>
      </c>
      <c r="L27" s="696">
        <v>532500</v>
      </c>
      <c r="M27" s="111">
        <f t="shared" si="0"/>
        <v>-173700</v>
      </c>
      <c r="N27" s="110">
        <f t="shared" si="1"/>
        <v>13653.846153846154</v>
      </c>
      <c r="O27" s="110">
        <f t="shared" ref="O27:O29" si="4">N27*48</f>
        <v>655384.61538461538</v>
      </c>
    </row>
    <row r="28" spans="1:16" ht="30" customHeight="1" x14ac:dyDescent="0.25">
      <c r="A28" s="709" t="s">
        <v>384</v>
      </c>
      <c r="B28" s="713"/>
      <c r="C28" s="713"/>
      <c r="D28" s="711" t="s">
        <v>38</v>
      </c>
      <c r="E28" s="712" t="s">
        <v>112</v>
      </c>
      <c r="F28" s="710">
        <v>42440</v>
      </c>
      <c r="G28" s="710">
        <v>43901</v>
      </c>
      <c r="H28" s="713" t="s">
        <v>4</v>
      </c>
      <c r="I28" s="714">
        <v>67354.070000000007</v>
      </c>
      <c r="J28" s="74">
        <v>42471</v>
      </c>
      <c r="K28" s="625" t="s">
        <v>69</v>
      </c>
      <c r="L28" s="696">
        <v>86000</v>
      </c>
      <c r="M28" s="111">
        <f t="shared" si="0"/>
        <v>-18645.929999999993</v>
      </c>
      <c r="N28" s="110">
        <f t="shared" si="1"/>
        <v>2324.3243243243242</v>
      </c>
      <c r="O28" s="110">
        <f t="shared" si="4"/>
        <v>111567.56756756756</v>
      </c>
    </row>
    <row r="29" spans="1:16" ht="30" customHeight="1" x14ac:dyDescent="0.25">
      <c r="A29" s="709" t="s">
        <v>385</v>
      </c>
      <c r="B29" s="713"/>
      <c r="C29" s="713"/>
      <c r="D29" s="711" t="s">
        <v>186</v>
      </c>
      <c r="E29" s="712" t="s">
        <v>112</v>
      </c>
      <c r="F29" s="710">
        <v>42440</v>
      </c>
      <c r="G29" s="710">
        <v>43901</v>
      </c>
      <c r="H29" s="713" t="s">
        <v>4</v>
      </c>
      <c r="I29" s="714">
        <v>67114</v>
      </c>
      <c r="J29" s="3">
        <v>42471</v>
      </c>
      <c r="K29" s="625" t="s">
        <v>69</v>
      </c>
      <c r="L29" s="695">
        <v>41000</v>
      </c>
      <c r="M29" s="501">
        <f t="shared" si="0"/>
        <v>26114</v>
      </c>
      <c r="N29" s="110">
        <f t="shared" si="1"/>
        <v>1108.1081081081081</v>
      </c>
      <c r="O29" s="110">
        <f t="shared" si="4"/>
        <v>53189.189189189186</v>
      </c>
    </row>
    <row r="30" spans="1:16" ht="30" customHeight="1" x14ac:dyDescent="0.25">
      <c r="A30" s="709"/>
      <c r="B30" s="713"/>
      <c r="C30" s="713"/>
      <c r="D30" s="711" t="s">
        <v>39</v>
      </c>
      <c r="E30" s="712" t="s">
        <v>112</v>
      </c>
      <c r="F30" s="710">
        <v>42440</v>
      </c>
      <c r="G30" s="710">
        <v>43901</v>
      </c>
      <c r="H30" s="713" t="s">
        <v>4</v>
      </c>
      <c r="I30" s="714">
        <v>67352</v>
      </c>
      <c r="J30" s="710">
        <v>42471</v>
      </c>
      <c r="K30" s="709" t="s">
        <v>69</v>
      </c>
      <c r="L30" s="715"/>
      <c r="M30" s="716"/>
      <c r="N30" s="717"/>
      <c r="O30" s="717"/>
    </row>
    <row r="31" spans="1:16" ht="30" customHeight="1" x14ac:dyDescent="0.25">
      <c r="A31" s="709" t="s">
        <v>386</v>
      </c>
      <c r="B31" s="713"/>
      <c r="C31" s="713"/>
      <c r="D31" s="711" t="s">
        <v>37</v>
      </c>
      <c r="E31" s="712" t="s">
        <v>112</v>
      </c>
      <c r="F31" s="710">
        <v>42440</v>
      </c>
      <c r="G31" s="710">
        <v>43901</v>
      </c>
      <c r="H31" s="713" t="s">
        <v>4</v>
      </c>
      <c r="I31" s="714">
        <v>115272.71</v>
      </c>
      <c r="J31" s="3">
        <v>42471</v>
      </c>
      <c r="K31" s="625" t="s">
        <v>69</v>
      </c>
      <c r="L31" s="695">
        <v>41200</v>
      </c>
      <c r="M31" s="501">
        <f>I31-L31</f>
        <v>74072.710000000006</v>
      </c>
      <c r="N31" s="110">
        <f>L31/K31</f>
        <v>1113.5135135135135</v>
      </c>
      <c r="O31" s="110">
        <f>N31*48</f>
        <v>53448.648648648654</v>
      </c>
    </row>
    <row r="32" spans="1:16" ht="30" customHeight="1" x14ac:dyDescent="0.25">
      <c r="A32" s="709" t="s">
        <v>387</v>
      </c>
      <c r="B32" s="713"/>
      <c r="C32" s="713"/>
      <c r="D32" s="711" t="s">
        <v>40</v>
      </c>
      <c r="E32" s="712" t="s">
        <v>112</v>
      </c>
      <c r="F32" s="710">
        <v>42440</v>
      </c>
      <c r="G32" s="710">
        <v>43901</v>
      </c>
      <c r="H32" s="713" t="s">
        <v>4</v>
      </c>
      <c r="I32" s="714">
        <v>67140</v>
      </c>
      <c r="J32" s="3">
        <v>42471</v>
      </c>
      <c r="K32" s="625" t="s">
        <v>69</v>
      </c>
      <c r="L32" s="695">
        <v>48600</v>
      </c>
      <c r="M32" s="501">
        <f>I32-L32</f>
        <v>18540</v>
      </c>
      <c r="N32" s="110">
        <f>L32/K32</f>
        <v>1313.5135135135135</v>
      </c>
      <c r="O32" s="110">
        <f>N32*48</f>
        <v>63048.648648648654</v>
      </c>
    </row>
    <row r="33" spans="1:16" ht="30" customHeight="1" x14ac:dyDescent="0.25">
      <c r="A33" s="709" t="s">
        <v>388</v>
      </c>
      <c r="B33" s="710"/>
      <c r="C33" s="710"/>
      <c r="D33" s="711" t="s">
        <v>24</v>
      </c>
      <c r="E33" s="712" t="s">
        <v>177</v>
      </c>
      <c r="F33" s="710">
        <v>42545</v>
      </c>
      <c r="G33" s="710">
        <v>44006</v>
      </c>
      <c r="H33" s="713" t="s">
        <v>4</v>
      </c>
      <c r="I33" s="714">
        <v>30000000</v>
      </c>
      <c r="J33" s="3">
        <v>42575</v>
      </c>
      <c r="K33" s="625" t="s">
        <v>402</v>
      </c>
      <c r="L33" s="698">
        <v>15383000</v>
      </c>
      <c r="M33" s="501">
        <f>I33-L33</f>
        <v>14617000</v>
      </c>
      <c r="N33" s="110">
        <f>L33/K33</f>
        <v>452441.17647058825</v>
      </c>
      <c r="O33" s="110">
        <f>N33*48</f>
        <v>21717176.470588237</v>
      </c>
      <c r="P33" s="669" t="s">
        <v>738</v>
      </c>
    </row>
    <row r="34" spans="1:16" ht="30" customHeight="1" x14ac:dyDescent="0.25">
      <c r="A34" s="709" t="s">
        <v>384</v>
      </c>
      <c r="B34" s="710"/>
      <c r="C34" s="710"/>
      <c r="D34" s="711" t="s">
        <v>30</v>
      </c>
      <c r="E34" s="712" t="s">
        <v>181</v>
      </c>
      <c r="F34" s="710">
        <v>42664</v>
      </c>
      <c r="G34" s="710">
        <v>44125</v>
      </c>
      <c r="H34" s="713" t="s">
        <v>4</v>
      </c>
      <c r="I34" s="714">
        <v>91949</v>
      </c>
      <c r="J34" s="74">
        <v>42695</v>
      </c>
      <c r="K34" s="625" t="s">
        <v>67</v>
      </c>
      <c r="L34" s="696">
        <v>76900</v>
      </c>
      <c r="M34" s="501">
        <f>I34-L34</f>
        <v>15049</v>
      </c>
      <c r="N34" s="110">
        <f>L34/K34</f>
        <v>2563.3333333333335</v>
      </c>
      <c r="O34" s="110">
        <f>N34*48</f>
        <v>123040</v>
      </c>
    </row>
    <row r="35" spans="1:16" ht="30" customHeight="1" x14ac:dyDescent="0.25">
      <c r="A35" s="713">
        <v>106225</v>
      </c>
      <c r="B35" s="713"/>
      <c r="C35" s="713"/>
      <c r="D35" s="713" t="s">
        <v>626</v>
      </c>
      <c r="E35" s="711" t="s">
        <v>627</v>
      </c>
      <c r="F35" s="710">
        <v>43143</v>
      </c>
      <c r="G35" s="710">
        <v>43873</v>
      </c>
      <c r="H35" s="713" t="s">
        <v>4</v>
      </c>
      <c r="I35" s="714">
        <v>6390000</v>
      </c>
      <c r="J35" s="3">
        <v>43171</v>
      </c>
      <c r="K35" s="619">
        <v>14</v>
      </c>
      <c r="L35" s="696">
        <v>1472000</v>
      </c>
      <c r="M35" s="501">
        <f t="shared" ref="M35:M43" si="5">I35-L35</f>
        <v>4918000</v>
      </c>
      <c r="N35" s="110">
        <f t="shared" ref="N35:N43" si="6">L35/K35</f>
        <v>105142.85714285714</v>
      </c>
      <c r="O35" s="110">
        <f>N35*48</f>
        <v>5046857.1428571427</v>
      </c>
    </row>
    <row r="36" spans="1:16" ht="30" customHeight="1" x14ac:dyDescent="0.25">
      <c r="A36" s="713">
        <v>105924</v>
      </c>
      <c r="B36" s="713"/>
      <c r="C36" s="713"/>
      <c r="D36" s="713" t="s">
        <v>333</v>
      </c>
      <c r="E36" s="711" t="s">
        <v>579</v>
      </c>
      <c r="F36" s="710">
        <v>43143</v>
      </c>
      <c r="G36" s="710">
        <v>43873</v>
      </c>
      <c r="H36" s="713" t="s">
        <v>36</v>
      </c>
      <c r="I36" s="714">
        <v>35000</v>
      </c>
      <c r="J36" s="3">
        <v>43174</v>
      </c>
      <c r="K36" s="619">
        <v>14</v>
      </c>
      <c r="L36" s="696">
        <v>86500</v>
      </c>
      <c r="M36" s="111">
        <f t="shared" si="5"/>
        <v>-51500</v>
      </c>
      <c r="N36" s="110">
        <f t="shared" si="6"/>
        <v>6178.5714285714284</v>
      </c>
      <c r="O36" s="110">
        <f>N36*24</f>
        <v>148285.71428571429</v>
      </c>
    </row>
    <row r="37" spans="1:16" s="754" customFormat="1" ht="30" customHeight="1" x14ac:dyDescent="0.25">
      <c r="A37" s="713">
        <v>130850</v>
      </c>
      <c r="B37" s="713"/>
      <c r="C37" s="713"/>
      <c r="D37" s="713" t="s">
        <v>722</v>
      </c>
      <c r="E37" s="711" t="s">
        <v>730</v>
      </c>
      <c r="F37" s="710">
        <v>43501</v>
      </c>
      <c r="G37" s="710">
        <v>43866</v>
      </c>
      <c r="H37" s="713" t="s">
        <v>32</v>
      </c>
      <c r="I37" s="714">
        <v>13700</v>
      </c>
      <c r="J37" s="3">
        <v>43529</v>
      </c>
      <c r="K37" s="619">
        <v>1</v>
      </c>
      <c r="L37" s="696">
        <v>1000</v>
      </c>
      <c r="M37" s="501">
        <f t="shared" si="5"/>
        <v>12700</v>
      </c>
      <c r="N37" s="110">
        <f t="shared" si="6"/>
        <v>1000</v>
      </c>
      <c r="O37" s="110">
        <f>N37*12</f>
        <v>12000</v>
      </c>
    </row>
    <row r="38" spans="1:16" s="754" customFormat="1" ht="30" customHeight="1" x14ac:dyDescent="0.25">
      <c r="A38" s="713">
        <v>130548</v>
      </c>
      <c r="B38" s="713"/>
      <c r="C38" s="713"/>
      <c r="D38" s="713" t="s">
        <v>723</v>
      </c>
      <c r="E38" s="711" t="s">
        <v>724</v>
      </c>
      <c r="F38" s="710">
        <v>43501</v>
      </c>
      <c r="G38" s="710">
        <v>43866</v>
      </c>
      <c r="H38" s="713" t="s">
        <v>32</v>
      </c>
      <c r="I38" s="714">
        <v>13790</v>
      </c>
      <c r="J38" s="3">
        <v>43529</v>
      </c>
      <c r="K38" s="619">
        <v>1</v>
      </c>
      <c r="L38" s="696">
        <v>0</v>
      </c>
      <c r="M38" s="501">
        <f t="shared" si="5"/>
        <v>13790</v>
      </c>
      <c r="N38" s="110">
        <f t="shared" si="6"/>
        <v>0</v>
      </c>
      <c r="O38" s="110">
        <f>N38*12</f>
        <v>0</v>
      </c>
    </row>
    <row r="39" spans="1:16" s="754" customFormat="1" ht="30" customHeight="1" x14ac:dyDescent="0.25">
      <c r="A39" s="713">
        <v>124338</v>
      </c>
      <c r="B39" s="713"/>
      <c r="C39" s="713"/>
      <c r="D39" s="713" t="s">
        <v>582</v>
      </c>
      <c r="E39" s="711" t="s">
        <v>743</v>
      </c>
      <c r="F39" s="710">
        <v>43503</v>
      </c>
      <c r="G39" s="710">
        <v>43868</v>
      </c>
      <c r="H39" s="713" t="s">
        <v>32</v>
      </c>
      <c r="I39" s="714">
        <v>40900</v>
      </c>
      <c r="J39" s="3">
        <v>43531</v>
      </c>
      <c r="K39" s="619">
        <v>1</v>
      </c>
      <c r="L39" s="696">
        <v>4900</v>
      </c>
      <c r="M39" s="501">
        <f t="shared" si="5"/>
        <v>36000</v>
      </c>
      <c r="N39" s="110">
        <f t="shared" si="6"/>
        <v>4900</v>
      </c>
      <c r="O39" s="110">
        <f>N39*12</f>
        <v>58800</v>
      </c>
      <c r="P39" s="808" t="s">
        <v>745</v>
      </c>
    </row>
    <row r="40" spans="1:16" s="755" customFormat="1" ht="30" customHeight="1" x14ac:dyDescent="0.25">
      <c r="A40" s="760">
        <v>104554</v>
      </c>
      <c r="B40" s="760"/>
      <c r="C40" s="760"/>
      <c r="D40" s="760" t="s">
        <v>24</v>
      </c>
      <c r="E40" s="761" t="s">
        <v>731</v>
      </c>
      <c r="F40" s="762">
        <v>42738</v>
      </c>
      <c r="G40" s="762">
        <v>44199</v>
      </c>
      <c r="H40" s="760" t="s">
        <v>4</v>
      </c>
      <c r="I40" s="763">
        <v>576000</v>
      </c>
      <c r="J40" s="554">
        <v>42769</v>
      </c>
      <c r="K40" s="619">
        <v>27</v>
      </c>
      <c r="L40" s="696">
        <v>167000</v>
      </c>
      <c r="M40" s="501">
        <f t="shared" si="5"/>
        <v>409000</v>
      </c>
      <c r="N40" s="110">
        <f t="shared" si="6"/>
        <v>6185.1851851851852</v>
      </c>
      <c r="O40" s="110">
        <f>N40*48</f>
        <v>296888.88888888888</v>
      </c>
      <c r="P40" s="668" t="s">
        <v>732</v>
      </c>
    </row>
    <row r="41" spans="1:16" ht="30" customHeight="1" x14ac:dyDescent="0.25">
      <c r="A41" s="676">
        <v>124338</v>
      </c>
      <c r="B41" s="677"/>
      <c r="C41" s="677"/>
      <c r="D41" s="678" t="s">
        <v>582</v>
      </c>
      <c r="E41" s="679" t="s">
        <v>584</v>
      </c>
      <c r="F41" s="681">
        <v>42998</v>
      </c>
      <c r="G41" s="680">
        <v>44459</v>
      </c>
      <c r="H41" s="676" t="s">
        <v>4</v>
      </c>
      <c r="I41" s="693">
        <v>49300</v>
      </c>
      <c r="J41" s="4">
        <v>43028</v>
      </c>
      <c r="K41" s="619">
        <v>17</v>
      </c>
      <c r="L41" s="696">
        <v>42000</v>
      </c>
      <c r="M41" s="501">
        <f t="shared" si="5"/>
        <v>7300</v>
      </c>
      <c r="N41" s="110">
        <f t="shared" si="6"/>
        <v>2470.5882352941176</v>
      </c>
      <c r="O41" s="110">
        <f>N41*48</f>
        <v>118588.23529411765</v>
      </c>
      <c r="P41" s="726">
        <v>103004</v>
      </c>
    </row>
    <row r="42" spans="1:16" ht="30" customHeight="1" x14ac:dyDescent="0.25">
      <c r="A42" s="676">
        <v>115483</v>
      </c>
      <c r="B42" s="677"/>
      <c r="C42" s="677"/>
      <c r="D42" s="676" t="s">
        <v>580</v>
      </c>
      <c r="E42" s="676" t="s">
        <v>601</v>
      </c>
      <c r="F42" s="680">
        <v>43096</v>
      </c>
      <c r="G42" s="680">
        <v>44557</v>
      </c>
      <c r="H42" s="676" t="s">
        <v>4</v>
      </c>
      <c r="I42" s="693">
        <v>1500000</v>
      </c>
      <c r="J42" s="4">
        <v>43127</v>
      </c>
      <c r="K42" s="619">
        <v>16</v>
      </c>
      <c r="L42" s="696">
        <v>540000</v>
      </c>
      <c r="M42" s="501">
        <f t="shared" si="5"/>
        <v>960000</v>
      </c>
      <c r="N42" s="110">
        <f t="shared" si="6"/>
        <v>33750</v>
      </c>
      <c r="O42" s="110">
        <f>N42*48</f>
        <v>1620000</v>
      </c>
    </row>
    <row r="43" spans="1:16" ht="30" customHeight="1" x14ac:dyDescent="0.25">
      <c r="A43" s="676">
        <v>125973</v>
      </c>
      <c r="B43" s="676"/>
      <c r="C43" s="676"/>
      <c r="D43" s="676" t="s">
        <v>27</v>
      </c>
      <c r="E43" s="679" t="s">
        <v>437</v>
      </c>
      <c r="F43" s="680">
        <v>43096</v>
      </c>
      <c r="G43" s="680">
        <v>44557</v>
      </c>
      <c r="H43" s="676" t="s">
        <v>4</v>
      </c>
      <c r="I43" s="693">
        <v>350000</v>
      </c>
      <c r="J43" s="4">
        <v>43096</v>
      </c>
      <c r="K43" s="619">
        <v>17</v>
      </c>
      <c r="L43" s="696">
        <v>184500</v>
      </c>
      <c r="M43" s="501">
        <f t="shared" si="5"/>
        <v>165500</v>
      </c>
      <c r="N43" s="110">
        <f t="shared" si="6"/>
        <v>10852.941176470587</v>
      </c>
      <c r="O43" s="110">
        <f>N43*48</f>
        <v>520941.17647058819</v>
      </c>
    </row>
    <row r="44" spans="1:16" ht="30" customHeight="1" x14ac:dyDescent="0.25">
      <c r="A44" s="738">
        <v>126114</v>
      </c>
      <c r="B44" s="739"/>
      <c r="C44" s="739"/>
      <c r="D44" s="738" t="s">
        <v>630</v>
      </c>
      <c r="E44" s="738"/>
      <c r="F44" s="741">
        <v>43426</v>
      </c>
      <c r="G44" s="741">
        <v>44887</v>
      </c>
      <c r="H44" s="738" t="s">
        <v>4</v>
      </c>
      <c r="I44" s="748">
        <v>7400000</v>
      </c>
      <c r="J44" s="407">
        <v>43456</v>
      </c>
      <c r="K44" s="2">
        <v>4</v>
      </c>
      <c r="L44" s="696">
        <v>880000</v>
      </c>
      <c r="M44" s="501">
        <f>I44-L44</f>
        <v>6520000</v>
      </c>
      <c r="N44" s="110">
        <f>L44/K44</f>
        <v>220000</v>
      </c>
      <c r="O44" s="110">
        <f>N44*48</f>
        <v>10560000</v>
      </c>
    </row>
    <row r="45" spans="1:16" ht="30" customHeight="1" x14ac:dyDescent="0.25"/>
    <row r="46" spans="1:16" ht="30" customHeight="1" x14ac:dyDescent="0.25"/>
    <row r="47" spans="1:16" ht="30" customHeight="1" x14ac:dyDescent="0.25"/>
    <row r="48" spans="1:16" ht="30" customHeight="1" x14ac:dyDescent="0.25"/>
    <row r="49" ht="30" customHeight="1" x14ac:dyDescent="0.25"/>
  </sheetData>
  <sheetProtection selectLockedCells="1" selectUnlockedCells="1"/>
  <mergeCells count="12">
    <mergeCell ref="O8:O9"/>
    <mergeCell ref="A2:B2"/>
    <mergeCell ref="A4:B4"/>
    <mergeCell ref="A5:C5"/>
    <mergeCell ref="A8:A9"/>
    <mergeCell ref="B8:B9"/>
    <mergeCell ref="C8:C9"/>
    <mergeCell ref="D8:E9"/>
    <mergeCell ref="F8:I8"/>
    <mergeCell ref="J8:L8"/>
    <mergeCell ref="M8:M9"/>
    <mergeCell ref="N8:N9"/>
  </mergeCells>
  <pageMargins left="0.7" right="0.7" top="0.75" bottom="0.75" header="0.3" footer="0.3"/>
  <pageSetup paperSize="9" orientation="portrait" r:id="rId1"/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activeCell="H5" sqref="H5"/>
      <selection pane="bottomLeft" activeCell="G49" sqref="G49"/>
    </sheetView>
  </sheetViews>
  <sheetFormatPr defaultColWidth="9.140625" defaultRowHeight="15" x14ac:dyDescent="0.25"/>
  <cols>
    <col min="1" max="1" width="10.28515625" style="754" customWidth="1"/>
    <col min="2" max="2" width="22.28515625" style="754" customWidth="1"/>
    <col min="3" max="3" width="15" style="754" customWidth="1"/>
    <col min="4" max="4" width="10.5703125" style="754" customWidth="1"/>
    <col min="5" max="5" width="10.7109375" style="754" customWidth="1"/>
    <col min="6" max="6" width="12.7109375" style="754" customWidth="1"/>
    <col min="7" max="7" width="17.5703125" style="754" customWidth="1"/>
    <col min="8" max="8" width="10.140625" style="754" customWidth="1"/>
    <col min="9" max="9" width="10.28515625" style="754" customWidth="1"/>
    <col min="10" max="10" width="11.28515625" style="754" customWidth="1"/>
    <col min="11" max="11" width="12.5703125" style="754" customWidth="1"/>
    <col min="12" max="13" width="11.85546875" style="683" customWidth="1"/>
    <col min="14" max="14" width="47.140625" style="754" customWidth="1"/>
    <col min="15" max="16384" width="9.140625" style="754"/>
  </cols>
  <sheetData>
    <row r="1" spans="1:14" x14ac:dyDescent="0.25">
      <c r="A1" s="754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753" t="s">
        <v>733</v>
      </c>
    </row>
    <row r="2" spans="1:14" s="447" customFormat="1" x14ac:dyDescent="0.25">
      <c r="A2" s="759"/>
      <c r="B2" s="743"/>
      <c r="L2" s="745"/>
      <c r="M2" s="745"/>
    </row>
    <row r="3" spans="1:14" x14ac:dyDescent="0.25">
      <c r="A3" s="706" t="s">
        <v>667</v>
      </c>
      <c r="B3" s="363"/>
    </row>
    <row r="4" spans="1:14" x14ac:dyDescent="0.25">
      <c r="A4" s="757" t="s">
        <v>668</v>
      </c>
      <c r="B4" s="363"/>
    </row>
    <row r="5" spans="1:14" x14ac:dyDescent="0.25">
      <c r="A5" s="758" t="s">
        <v>661</v>
      </c>
      <c r="B5" s="363"/>
    </row>
    <row r="6" spans="1:14" x14ac:dyDescent="0.25">
      <c r="A6" s="737" t="s">
        <v>696</v>
      </c>
      <c r="B6" s="363"/>
    </row>
    <row r="7" spans="1:14" ht="15.75" thickBot="1" x14ac:dyDescent="0.3"/>
    <row r="8" spans="1:14" ht="15.75" customHeight="1" thickBot="1" x14ac:dyDescent="0.3">
      <c r="A8" s="868" t="s">
        <v>355</v>
      </c>
      <c r="B8" s="870" t="s">
        <v>0</v>
      </c>
      <c r="C8" s="871"/>
      <c r="D8" s="874" t="s">
        <v>1</v>
      </c>
      <c r="E8" s="875"/>
      <c r="F8" s="875"/>
      <c r="G8" s="876"/>
      <c r="H8" s="870" t="s">
        <v>2</v>
      </c>
      <c r="I8" s="877"/>
      <c r="J8" s="877"/>
      <c r="K8" s="878" t="s">
        <v>19</v>
      </c>
      <c r="L8" s="900" t="s">
        <v>728</v>
      </c>
      <c r="M8" s="897" t="s">
        <v>654</v>
      </c>
    </row>
    <row r="9" spans="1:14" ht="45.75" thickBot="1" x14ac:dyDescent="0.3">
      <c r="A9" s="879"/>
      <c r="B9" s="872"/>
      <c r="C9" s="873"/>
      <c r="D9" s="65" t="s">
        <v>116</v>
      </c>
      <c r="E9" s="65" t="s">
        <v>117</v>
      </c>
      <c r="F9" s="65" t="s">
        <v>118</v>
      </c>
      <c r="G9" s="684" t="s">
        <v>119</v>
      </c>
      <c r="H9" s="65" t="s">
        <v>120</v>
      </c>
      <c r="I9" s="608" t="s">
        <v>727</v>
      </c>
      <c r="J9" s="65" t="s">
        <v>122</v>
      </c>
      <c r="K9" s="879"/>
      <c r="L9" s="901"/>
      <c r="M9" s="898"/>
    </row>
    <row r="10" spans="1:14" ht="30" customHeight="1" x14ac:dyDescent="0.25">
      <c r="A10" s="237" t="s">
        <v>729</v>
      </c>
      <c r="B10" s="68" t="s">
        <v>196</v>
      </c>
      <c r="C10" s="69" t="s">
        <v>104</v>
      </c>
      <c r="D10" s="25">
        <v>42058</v>
      </c>
      <c r="E10" s="25">
        <v>43519</v>
      </c>
      <c r="F10" s="25" t="s">
        <v>4</v>
      </c>
      <c r="G10" s="688">
        <v>10708492</v>
      </c>
      <c r="H10" s="25">
        <v>42086</v>
      </c>
      <c r="I10" s="626" t="s">
        <v>586</v>
      </c>
      <c r="J10" s="697"/>
      <c r="K10" s="622"/>
      <c r="L10" s="361"/>
      <c r="M10" s="361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688">
        <v>419996</v>
      </c>
      <c r="H11" s="3">
        <v>42168</v>
      </c>
      <c r="I11" s="625" t="s">
        <v>494</v>
      </c>
      <c r="J11" s="695">
        <v>437000</v>
      </c>
      <c r="K11" s="111">
        <f t="shared" ref="K11:K30" si="0">G11-J11</f>
        <v>-17004</v>
      </c>
      <c r="L11" s="110">
        <f t="shared" ref="L11:L30" si="1">J11/I11</f>
        <v>9297.8723404255325</v>
      </c>
      <c r="M11" s="110">
        <f t="shared" ref="M11:M16" si="2">L11*48</f>
        <v>446297.87234042556</v>
      </c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688">
        <v>19800</v>
      </c>
      <c r="H12" s="3">
        <v>42181</v>
      </c>
      <c r="I12" s="625" t="s">
        <v>494</v>
      </c>
      <c r="J12" s="695">
        <v>20000</v>
      </c>
      <c r="K12" s="111">
        <f t="shared" si="0"/>
        <v>-200</v>
      </c>
      <c r="L12" s="110">
        <f t="shared" si="1"/>
        <v>425.531914893617</v>
      </c>
      <c r="M12" s="110">
        <f t="shared" si="2"/>
        <v>20425.531914893618</v>
      </c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688">
        <v>282000</v>
      </c>
      <c r="H13" s="3">
        <v>42289</v>
      </c>
      <c r="I13" s="625" t="s">
        <v>70</v>
      </c>
      <c r="J13" s="695">
        <v>273000</v>
      </c>
      <c r="K13" s="501">
        <f t="shared" si="0"/>
        <v>9000</v>
      </c>
      <c r="L13" s="110">
        <f t="shared" si="1"/>
        <v>6348.8372093023254</v>
      </c>
      <c r="M13" s="110">
        <f t="shared" si="2"/>
        <v>304744.18604651163</v>
      </c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688">
        <v>53600</v>
      </c>
      <c r="H14" s="3">
        <v>42289</v>
      </c>
      <c r="I14" s="625" t="s">
        <v>70</v>
      </c>
      <c r="J14" s="695">
        <v>61300</v>
      </c>
      <c r="K14" s="111">
        <f t="shared" si="0"/>
        <v>-7700</v>
      </c>
      <c r="L14" s="110">
        <f t="shared" si="1"/>
        <v>1425.5813953488373</v>
      </c>
      <c r="M14" s="110">
        <f t="shared" si="2"/>
        <v>68427.906976744183</v>
      </c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688">
        <v>1599996</v>
      </c>
      <c r="H15" s="3">
        <v>42289</v>
      </c>
      <c r="I15" s="625" t="s">
        <v>84</v>
      </c>
      <c r="J15" s="695">
        <v>1732000</v>
      </c>
      <c r="K15" s="111">
        <f t="shared" si="0"/>
        <v>-132004</v>
      </c>
      <c r="L15" s="110">
        <f t="shared" si="1"/>
        <v>42243.902439024387</v>
      </c>
      <c r="M15" s="110">
        <f t="shared" si="2"/>
        <v>2027707.3170731706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688">
        <v>868400</v>
      </c>
      <c r="H16" s="74">
        <v>42289</v>
      </c>
      <c r="I16" s="625" t="s">
        <v>70</v>
      </c>
      <c r="J16" s="695">
        <v>800000</v>
      </c>
      <c r="K16" s="501">
        <f t="shared" si="0"/>
        <v>68400</v>
      </c>
      <c r="L16" s="110">
        <f t="shared" si="1"/>
        <v>18604.651162790698</v>
      </c>
      <c r="M16" s="110">
        <f t="shared" si="2"/>
        <v>893023.25581395347</v>
      </c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690">
        <v>19900</v>
      </c>
      <c r="H17" s="3">
        <v>42848</v>
      </c>
      <c r="I17" s="619">
        <v>25</v>
      </c>
      <c r="J17" s="696">
        <v>22000</v>
      </c>
      <c r="K17" s="111">
        <f t="shared" si="0"/>
        <v>-2100</v>
      </c>
      <c r="L17" s="110">
        <f t="shared" si="1"/>
        <v>880</v>
      </c>
      <c r="M17" s="110">
        <f>L17*24</f>
        <v>21120</v>
      </c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688">
        <v>69400</v>
      </c>
      <c r="H18" s="3">
        <v>43210</v>
      </c>
      <c r="I18" s="619">
        <v>13</v>
      </c>
      <c r="J18" s="2">
        <v>500000</v>
      </c>
      <c r="K18" s="111">
        <f t="shared" si="0"/>
        <v>-430600</v>
      </c>
      <c r="L18" s="110">
        <f t="shared" si="1"/>
        <v>38461.538461538461</v>
      </c>
      <c r="M18" s="110">
        <f>L18*12</f>
        <v>461538.4615384615</v>
      </c>
      <c r="N18" s="669" t="s">
        <v>683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688">
        <v>72300</v>
      </c>
      <c r="H19" s="3">
        <v>43217</v>
      </c>
      <c r="I19" s="619">
        <v>13</v>
      </c>
      <c r="J19" s="2">
        <v>90300</v>
      </c>
      <c r="K19" s="111">
        <f t="shared" si="0"/>
        <v>-18000</v>
      </c>
      <c r="L19" s="110">
        <f t="shared" si="1"/>
        <v>6946.1538461538457</v>
      </c>
      <c r="M19" s="110">
        <f>L19*12</f>
        <v>83353.846153846156</v>
      </c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688">
        <v>50000</v>
      </c>
      <c r="H20" s="3">
        <v>43219</v>
      </c>
      <c r="I20" s="619">
        <v>13</v>
      </c>
      <c r="J20" s="2">
        <v>26000</v>
      </c>
      <c r="K20" s="501">
        <f t="shared" si="0"/>
        <v>24000</v>
      </c>
      <c r="L20" s="110">
        <f t="shared" si="1"/>
        <v>2000</v>
      </c>
      <c r="M20" s="642">
        <f>L20*12</f>
        <v>24000</v>
      </c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688">
        <v>59700</v>
      </c>
      <c r="H21" s="3">
        <v>43219</v>
      </c>
      <c r="I21" s="619">
        <v>13</v>
      </c>
      <c r="J21" s="2">
        <v>43500</v>
      </c>
      <c r="K21" s="501">
        <f t="shared" si="0"/>
        <v>16200</v>
      </c>
      <c r="L21" s="110">
        <f t="shared" si="1"/>
        <v>3346.1538461538462</v>
      </c>
      <c r="M21" s="110">
        <f>L21*12</f>
        <v>40153.846153846156</v>
      </c>
      <c r="N21" s="726">
        <v>118001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688">
        <v>148000</v>
      </c>
      <c r="H22" s="3">
        <v>43245</v>
      </c>
      <c r="I22" s="619">
        <v>12</v>
      </c>
      <c r="J22" s="2">
        <v>133000</v>
      </c>
      <c r="K22" s="501">
        <f t="shared" si="0"/>
        <v>15000</v>
      </c>
      <c r="L22" s="110">
        <f t="shared" si="1"/>
        <v>11083.333333333334</v>
      </c>
      <c r="M22" s="110">
        <f t="shared" ref="M22:M27" si="3">L22*12</f>
        <v>133000</v>
      </c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688">
        <v>24000</v>
      </c>
      <c r="H23" s="3">
        <v>43256</v>
      </c>
      <c r="I23" s="619">
        <v>12</v>
      </c>
      <c r="J23" s="2">
        <v>21000</v>
      </c>
      <c r="K23" s="501">
        <f t="shared" si="0"/>
        <v>3000</v>
      </c>
      <c r="L23" s="110">
        <f t="shared" si="1"/>
        <v>1750</v>
      </c>
      <c r="M23" s="110">
        <f t="shared" si="3"/>
        <v>21000</v>
      </c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688">
        <v>129000</v>
      </c>
      <c r="H24" s="3">
        <v>43269</v>
      </c>
      <c r="I24" s="619">
        <v>11</v>
      </c>
      <c r="J24" s="2">
        <v>413000</v>
      </c>
      <c r="K24" s="111">
        <f t="shared" si="0"/>
        <v>-284000</v>
      </c>
      <c r="L24" s="110">
        <f t="shared" si="1"/>
        <v>37545.454545454544</v>
      </c>
      <c r="M24" s="110">
        <f t="shared" si="3"/>
        <v>450545.45454545453</v>
      </c>
      <c r="N24" s="669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688">
        <v>45000</v>
      </c>
      <c r="H25" s="3">
        <v>43266</v>
      </c>
      <c r="I25" s="619">
        <v>11</v>
      </c>
      <c r="J25" s="2">
        <v>36000</v>
      </c>
      <c r="K25" s="501">
        <f t="shared" si="0"/>
        <v>9000</v>
      </c>
      <c r="L25" s="110">
        <f t="shared" si="1"/>
        <v>3272.7272727272725</v>
      </c>
      <c r="M25" s="110">
        <f t="shared" si="3"/>
        <v>39272.727272727272</v>
      </c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688">
        <v>169200</v>
      </c>
      <c r="H26" s="3">
        <v>43331</v>
      </c>
      <c r="I26" s="619">
        <v>9</v>
      </c>
      <c r="J26" s="2">
        <v>116500</v>
      </c>
      <c r="K26" s="501">
        <f t="shared" si="0"/>
        <v>52700</v>
      </c>
      <c r="L26" s="582">
        <f t="shared" si="1"/>
        <v>12944.444444444445</v>
      </c>
      <c r="M26" s="582">
        <f t="shared" si="3"/>
        <v>155333.33333333334</v>
      </c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688">
        <v>137500</v>
      </c>
      <c r="H27" s="3">
        <v>43345</v>
      </c>
      <c r="I27" s="619">
        <v>9</v>
      </c>
      <c r="J27" s="9">
        <v>57000</v>
      </c>
      <c r="K27" s="501">
        <f t="shared" si="0"/>
        <v>80500</v>
      </c>
      <c r="L27" s="582">
        <f t="shared" si="1"/>
        <v>6333.333333333333</v>
      </c>
      <c r="M27" s="582">
        <f t="shared" si="3"/>
        <v>76000</v>
      </c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714">
        <v>358800</v>
      </c>
      <c r="H28" s="3">
        <v>42420</v>
      </c>
      <c r="I28" s="625" t="s">
        <v>85</v>
      </c>
      <c r="J28" s="696">
        <v>540000</v>
      </c>
      <c r="K28" s="111">
        <f t="shared" si="0"/>
        <v>-181200</v>
      </c>
      <c r="L28" s="110">
        <f t="shared" si="1"/>
        <v>13846.153846153846</v>
      </c>
      <c r="M28" s="110">
        <f t="shared" ref="M28:M30" si="4">L28*48</f>
        <v>664615.38461538462</v>
      </c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714">
        <v>67354.070000000007</v>
      </c>
      <c r="H29" s="74">
        <v>42471</v>
      </c>
      <c r="I29" s="625" t="s">
        <v>69</v>
      </c>
      <c r="J29" s="696">
        <v>86000</v>
      </c>
      <c r="K29" s="111">
        <f t="shared" si="0"/>
        <v>-18645.929999999993</v>
      </c>
      <c r="L29" s="110">
        <f t="shared" si="1"/>
        <v>2324.3243243243242</v>
      </c>
      <c r="M29" s="110">
        <f t="shared" si="4"/>
        <v>111567.56756756756</v>
      </c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714">
        <v>67114</v>
      </c>
      <c r="H30" s="3">
        <v>42471</v>
      </c>
      <c r="I30" s="625" t="s">
        <v>69</v>
      </c>
      <c r="J30" s="695">
        <v>41000</v>
      </c>
      <c r="K30" s="501">
        <f t="shared" si="0"/>
        <v>26114</v>
      </c>
      <c r="L30" s="110">
        <f t="shared" si="1"/>
        <v>1108.1081081081081</v>
      </c>
      <c r="M30" s="110">
        <f t="shared" si="4"/>
        <v>53189.189189189186</v>
      </c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714">
        <v>67352</v>
      </c>
      <c r="H31" s="710">
        <v>42471</v>
      </c>
      <c r="I31" s="709" t="s">
        <v>69</v>
      </c>
      <c r="J31" s="715"/>
      <c r="K31" s="716"/>
      <c r="L31" s="717"/>
      <c r="M31" s="717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714">
        <v>115272.71</v>
      </c>
      <c r="H32" s="3">
        <v>42471</v>
      </c>
      <c r="I32" s="625" t="s">
        <v>69</v>
      </c>
      <c r="J32" s="695">
        <v>41200</v>
      </c>
      <c r="K32" s="501">
        <f>G32-J32</f>
        <v>74072.710000000006</v>
      </c>
      <c r="L32" s="110">
        <f>J32/I32</f>
        <v>1113.5135135135135</v>
      </c>
      <c r="M32" s="110">
        <f>L32*48</f>
        <v>53448.648648648654</v>
      </c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714">
        <v>67140</v>
      </c>
      <c r="H33" s="3">
        <v>42471</v>
      </c>
      <c r="I33" s="625" t="s">
        <v>69</v>
      </c>
      <c r="J33" s="695">
        <v>48600</v>
      </c>
      <c r="K33" s="501">
        <f>G33-J33</f>
        <v>18540</v>
      </c>
      <c r="L33" s="110">
        <f>J33/I33</f>
        <v>1313.5135135135135</v>
      </c>
      <c r="M33" s="110">
        <f>L33*48</f>
        <v>63048.648648648654</v>
      </c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714">
        <v>30000000</v>
      </c>
      <c r="H34" s="3">
        <v>42575</v>
      </c>
      <c r="I34" s="625" t="s">
        <v>402</v>
      </c>
      <c r="J34" s="698">
        <v>15620000</v>
      </c>
      <c r="K34" s="501">
        <f>G34-J34</f>
        <v>14380000</v>
      </c>
      <c r="L34" s="110">
        <f>J34/I34</f>
        <v>459411.76470588235</v>
      </c>
      <c r="M34" s="110">
        <f>L34*48</f>
        <v>22051764.705882352</v>
      </c>
      <c r="N34" s="669" t="s">
        <v>738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714">
        <v>91949</v>
      </c>
      <c r="H35" s="74">
        <v>42695</v>
      </c>
      <c r="I35" s="625" t="s">
        <v>67</v>
      </c>
      <c r="J35" s="696">
        <v>77300</v>
      </c>
      <c r="K35" s="501">
        <f>G35-J35</f>
        <v>14649</v>
      </c>
      <c r="L35" s="110">
        <f>J35/I35</f>
        <v>2576.6666666666665</v>
      </c>
      <c r="M35" s="110">
        <f>L35*48</f>
        <v>123680</v>
      </c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714">
        <v>6390000</v>
      </c>
      <c r="H36" s="3">
        <v>43171</v>
      </c>
      <c r="I36" s="619">
        <v>14</v>
      </c>
      <c r="J36" s="696">
        <v>1491000</v>
      </c>
      <c r="K36" s="501">
        <f t="shared" ref="K36:K45" si="5">G36-J36</f>
        <v>4899000</v>
      </c>
      <c r="L36" s="110">
        <f t="shared" ref="L36:L45" si="6">J36/I36</f>
        <v>106500</v>
      </c>
      <c r="M36" s="110">
        <f>L36*48</f>
        <v>5112000</v>
      </c>
      <c r="N36" s="669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714">
        <v>35000</v>
      </c>
      <c r="H37" s="3">
        <v>43174</v>
      </c>
      <c r="I37" s="619">
        <v>14</v>
      </c>
      <c r="J37" s="696">
        <v>91600</v>
      </c>
      <c r="K37" s="111">
        <f t="shared" si="5"/>
        <v>-56600</v>
      </c>
      <c r="L37" s="110">
        <f t="shared" si="6"/>
        <v>6542.8571428571431</v>
      </c>
      <c r="M37" s="110">
        <f>L37*24</f>
        <v>157028.57142857142</v>
      </c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714">
        <v>13700</v>
      </c>
      <c r="H38" s="3">
        <v>43529</v>
      </c>
      <c r="I38" s="619">
        <v>1</v>
      </c>
      <c r="J38" s="696">
        <v>2000</v>
      </c>
      <c r="K38" s="501">
        <f t="shared" si="5"/>
        <v>11700</v>
      </c>
      <c r="L38" s="110">
        <f t="shared" si="6"/>
        <v>2000</v>
      </c>
      <c r="M38" s="110">
        <f>L38*12</f>
        <v>24000</v>
      </c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714">
        <v>13790</v>
      </c>
      <c r="H39" s="3">
        <v>43529</v>
      </c>
      <c r="I39" s="619">
        <v>1</v>
      </c>
      <c r="J39" s="696">
        <v>0</v>
      </c>
      <c r="K39" s="501">
        <f t="shared" si="5"/>
        <v>13790</v>
      </c>
      <c r="L39" s="110">
        <f t="shared" si="6"/>
        <v>0</v>
      </c>
      <c r="M39" s="110">
        <f>L39*12</f>
        <v>0</v>
      </c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714">
        <v>40900</v>
      </c>
      <c r="H40" s="3">
        <v>43531</v>
      </c>
      <c r="I40" s="619">
        <v>1</v>
      </c>
      <c r="J40" s="696">
        <v>5400</v>
      </c>
      <c r="K40" s="501">
        <f t="shared" si="5"/>
        <v>35500</v>
      </c>
      <c r="L40" s="110">
        <f t="shared" si="6"/>
        <v>5400</v>
      </c>
      <c r="M40" s="110">
        <f>L40*12</f>
        <v>64800</v>
      </c>
      <c r="N40" s="808" t="s">
        <v>745</v>
      </c>
    </row>
    <row r="41" spans="1:14" s="755" customFormat="1" ht="30" customHeight="1" x14ac:dyDescent="0.25">
      <c r="A41" s="760">
        <v>104554</v>
      </c>
      <c r="B41" s="760" t="s">
        <v>24</v>
      </c>
      <c r="C41" s="761" t="s">
        <v>731</v>
      </c>
      <c r="D41" s="762">
        <v>42738</v>
      </c>
      <c r="E41" s="762">
        <v>44199</v>
      </c>
      <c r="F41" s="760" t="s">
        <v>4</v>
      </c>
      <c r="G41" s="763">
        <v>576000</v>
      </c>
      <c r="H41" s="554">
        <v>42769</v>
      </c>
      <c r="I41" s="619">
        <v>27</v>
      </c>
      <c r="J41" s="696">
        <v>170000</v>
      </c>
      <c r="K41" s="501">
        <f t="shared" si="5"/>
        <v>406000</v>
      </c>
      <c r="L41" s="110">
        <f t="shared" si="6"/>
        <v>6296.2962962962965</v>
      </c>
      <c r="M41" s="110">
        <f t="shared" ref="M41:M46" si="7">L41*48</f>
        <v>302222.22222222225</v>
      </c>
      <c r="N41" s="668" t="s">
        <v>732</v>
      </c>
    </row>
    <row r="42" spans="1:14" ht="30" customHeight="1" x14ac:dyDescent="0.25">
      <c r="A42" s="676">
        <v>124338</v>
      </c>
      <c r="B42" s="678" t="s">
        <v>582</v>
      </c>
      <c r="C42" s="679" t="s">
        <v>583</v>
      </c>
      <c r="D42" s="680">
        <v>42989</v>
      </c>
      <c r="E42" s="680">
        <v>44450</v>
      </c>
      <c r="F42" s="676" t="s">
        <v>4</v>
      </c>
      <c r="G42" s="693">
        <v>48800</v>
      </c>
      <c r="H42" s="4">
        <v>43019</v>
      </c>
      <c r="I42" s="619">
        <v>17</v>
      </c>
      <c r="J42" s="696">
        <v>50250</v>
      </c>
      <c r="K42" s="111">
        <f t="shared" si="5"/>
        <v>-1450</v>
      </c>
      <c r="L42" s="110">
        <f t="shared" si="6"/>
        <v>2955.8823529411766</v>
      </c>
      <c r="M42" s="110">
        <f t="shared" si="7"/>
        <v>141882.35294117648</v>
      </c>
      <c r="N42" s="668" t="s">
        <v>673</v>
      </c>
    </row>
    <row r="43" spans="1:14" ht="30" customHeight="1" x14ac:dyDescent="0.25">
      <c r="A43" s="676">
        <v>124338</v>
      </c>
      <c r="B43" s="678" t="s">
        <v>582</v>
      </c>
      <c r="C43" s="679" t="s">
        <v>584</v>
      </c>
      <c r="D43" s="681">
        <v>42998</v>
      </c>
      <c r="E43" s="680">
        <v>44459</v>
      </c>
      <c r="F43" s="676" t="s">
        <v>4</v>
      </c>
      <c r="G43" s="693">
        <v>49300</v>
      </c>
      <c r="H43" s="4">
        <v>43028</v>
      </c>
      <c r="I43" s="619">
        <v>17</v>
      </c>
      <c r="J43" s="696">
        <v>49700</v>
      </c>
      <c r="K43" s="111">
        <f t="shared" si="5"/>
        <v>-400</v>
      </c>
      <c r="L43" s="110">
        <f t="shared" si="6"/>
        <v>2923.5294117647059</v>
      </c>
      <c r="M43" s="110">
        <f t="shared" si="7"/>
        <v>140329.41176470587</v>
      </c>
      <c r="N43" s="726">
        <v>103004</v>
      </c>
    </row>
    <row r="44" spans="1:14" ht="30" customHeight="1" x14ac:dyDescent="0.25">
      <c r="A44" s="676">
        <v>115483</v>
      </c>
      <c r="B44" s="676" t="s">
        <v>580</v>
      </c>
      <c r="C44" s="676" t="s">
        <v>601</v>
      </c>
      <c r="D44" s="680">
        <v>43096</v>
      </c>
      <c r="E44" s="680">
        <v>44557</v>
      </c>
      <c r="F44" s="676" t="s">
        <v>4</v>
      </c>
      <c r="G44" s="693">
        <v>1500000</v>
      </c>
      <c r="H44" s="4">
        <v>43127</v>
      </c>
      <c r="I44" s="619">
        <v>16</v>
      </c>
      <c r="J44" s="696">
        <v>540000</v>
      </c>
      <c r="K44" s="501">
        <f t="shared" si="5"/>
        <v>960000</v>
      </c>
      <c r="L44" s="110">
        <f t="shared" si="6"/>
        <v>33750</v>
      </c>
      <c r="M44" s="110">
        <f t="shared" si="7"/>
        <v>1620000</v>
      </c>
    </row>
    <row r="45" spans="1:14" ht="30" customHeight="1" x14ac:dyDescent="0.25">
      <c r="A45" s="676">
        <v>125973</v>
      </c>
      <c r="B45" s="676" t="s">
        <v>27</v>
      </c>
      <c r="C45" s="679" t="s">
        <v>437</v>
      </c>
      <c r="D45" s="680">
        <v>43096</v>
      </c>
      <c r="E45" s="680">
        <v>44557</v>
      </c>
      <c r="F45" s="676" t="s">
        <v>4</v>
      </c>
      <c r="G45" s="693">
        <v>350000</v>
      </c>
      <c r="H45" s="4">
        <v>43096</v>
      </c>
      <c r="I45" s="619">
        <v>17</v>
      </c>
      <c r="J45" s="696">
        <v>187500</v>
      </c>
      <c r="K45" s="501">
        <f t="shared" si="5"/>
        <v>162500</v>
      </c>
      <c r="L45" s="110">
        <f t="shared" si="6"/>
        <v>11029.411764705883</v>
      </c>
      <c r="M45" s="110">
        <f t="shared" si="7"/>
        <v>529411.76470588241</v>
      </c>
    </row>
    <row r="46" spans="1:14" ht="30" customHeight="1" x14ac:dyDescent="0.25">
      <c r="A46" s="738">
        <v>126114</v>
      </c>
      <c r="B46" s="738" t="s">
        <v>630</v>
      </c>
      <c r="C46" s="738"/>
      <c r="D46" s="741">
        <v>43426</v>
      </c>
      <c r="E46" s="741">
        <v>44887</v>
      </c>
      <c r="F46" s="738" t="s">
        <v>4</v>
      </c>
      <c r="G46" s="748">
        <v>7400000</v>
      </c>
      <c r="H46" s="407">
        <v>43456</v>
      </c>
      <c r="I46" s="2">
        <v>4</v>
      </c>
      <c r="J46" s="696">
        <v>910000</v>
      </c>
      <c r="K46" s="501">
        <f>G46-J46</f>
        <v>6490000</v>
      </c>
      <c r="L46" s="110">
        <f>J46/I46</f>
        <v>227500</v>
      </c>
      <c r="M46" s="110">
        <f t="shared" si="7"/>
        <v>10920000</v>
      </c>
    </row>
    <row r="47" spans="1:14" ht="30" customHeight="1" x14ac:dyDescent="0.25"/>
    <row r="48" spans="1:14" ht="30" customHeight="1" x14ac:dyDescent="0.25"/>
    <row r="49" ht="30" customHeight="1" x14ac:dyDescent="0.25"/>
    <row r="50" ht="30" customHeight="1" x14ac:dyDescent="0.25"/>
    <row r="51" ht="30" customHeight="1" x14ac:dyDescent="0.25"/>
  </sheetData>
  <sheetProtection selectLockedCells="1" selectUnlockedCells="1"/>
  <mergeCells count="7">
    <mergeCell ref="M8:M9"/>
    <mergeCell ref="A8:A9"/>
    <mergeCell ref="B8:C9"/>
    <mergeCell ref="D8:G8"/>
    <mergeCell ref="H8:J8"/>
    <mergeCell ref="K8:K9"/>
    <mergeCell ref="L8:L9"/>
  </mergeCells>
  <pageMargins left="0.7" right="0.7" top="0.75" bottom="0.75" header="0.3" footer="0.3"/>
  <pageSetup paperSize="9" orientation="landscape" r:id="rId1"/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14" activePane="bottomLeft" state="frozen"/>
      <selection activeCell="H5" sqref="H5"/>
      <selection pane="bottomLeft" activeCell="L15" sqref="L15"/>
    </sheetView>
  </sheetViews>
  <sheetFormatPr defaultColWidth="9.140625" defaultRowHeight="15" x14ac:dyDescent="0.25"/>
  <cols>
    <col min="1" max="1" width="10.28515625" style="764" customWidth="1"/>
    <col min="2" max="2" width="22.28515625" style="764" customWidth="1"/>
    <col min="3" max="3" width="15" style="764" customWidth="1"/>
    <col min="4" max="4" width="10.5703125" style="764" customWidth="1"/>
    <col min="5" max="5" width="10.7109375" style="764" customWidth="1"/>
    <col min="6" max="6" width="12.7109375" style="764" customWidth="1"/>
    <col min="7" max="7" width="17.5703125" style="620" customWidth="1"/>
    <col min="8" max="8" width="10.140625" style="764" customWidth="1"/>
    <col min="9" max="9" width="10.28515625" style="764" customWidth="1"/>
    <col min="10" max="10" width="11.28515625" style="764" customWidth="1"/>
    <col min="11" max="11" width="12.5703125" style="620" customWidth="1"/>
    <col min="12" max="13" width="11.85546875" style="683" customWidth="1"/>
    <col min="14" max="14" width="59.5703125" style="726" customWidth="1"/>
    <col min="15" max="16384" width="9.140625" style="764"/>
  </cols>
  <sheetData>
    <row r="1" spans="1:14" x14ac:dyDescent="0.25">
      <c r="A1" s="764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765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741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740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729</v>
      </c>
      <c r="B11" s="68" t="s">
        <v>196</v>
      </c>
      <c r="C11" s="69" t="s">
        <v>104</v>
      </c>
      <c r="D11" s="25">
        <v>42058</v>
      </c>
      <c r="E11" s="25">
        <v>43519</v>
      </c>
      <c r="F11" s="25" t="s">
        <v>4</v>
      </c>
      <c r="G11" s="826">
        <v>10708492</v>
      </c>
      <c r="H11" s="406">
        <v>42086</v>
      </c>
      <c r="I11" s="804" t="s">
        <v>587</v>
      </c>
      <c r="J11" s="158"/>
      <c r="K11" s="824"/>
      <c r="L11" s="158"/>
      <c r="M11" s="158"/>
      <c r="N11" s="815"/>
    </row>
    <row r="12" spans="1:14" ht="30" customHeight="1" x14ac:dyDescent="0.25">
      <c r="A12" s="237" t="s">
        <v>376</v>
      </c>
      <c r="B12" s="68" t="s">
        <v>7</v>
      </c>
      <c r="C12" s="69" t="s">
        <v>182</v>
      </c>
      <c r="D12" s="25">
        <v>42137</v>
      </c>
      <c r="E12" s="25">
        <v>43598</v>
      </c>
      <c r="F12" s="25" t="s">
        <v>4</v>
      </c>
      <c r="G12" s="826">
        <v>419996</v>
      </c>
      <c r="H12" s="25">
        <v>42168</v>
      </c>
      <c r="I12" s="237" t="s">
        <v>518</v>
      </c>
      <c r="J12" s="688">
        <v>437000</v>
      </c>
      <c r="K12" s="825">
        <f t="shared" ref="K12:K31" si="0">G12-J12</f>
        <v>-17004</v>
      </c>
      <c r="L12" s="361">
        <f t="shared" ref="L12:L31" si="1">J12/I12</f>
        <v>9104.1666666666661</v>
      </c>
      <c r="M12" s="361">
        <f t="shared" ref="M12:M17" si="2">L12*48</f>
        <v>437000</v>
      </c>
      <c r="N12" s="812"/>
    </row>
    <row r="13" spans="1:14" ht="30" customHeight="1" x14ac:dyDescent="0.25">
      <c r="A13" s="237" t="s">
        <v>377</v>
      </c>
      <c r="B13" s="68" t="s">
        <v>48</v>
      </c>
      <c r="C13" s="69" t="s">
        <v>105</v>
      </c>
      <c r="D13" s="25">
        <v>42150</v>
      </c>
      <c r="E13" s="25">
        <v>43611</v>
      </c>
      <c r="F13" s="24" t="s">
        <v>4</v>
      </c>
      <c r="G13" s="826">
        <v>19800</v>
      </c>
      <c r="H13" s="25">
        <v>42181</v>
      </c>
      <c r="I13" s="237" t="s">
        <v>518</v>
      </c>
      <c r="J13" s="688">
        <v>20000</v>
      </c>
      <c r="K13" s="825">
        <f t="shared" si="0"/>
        <v>-200</v>
      </c>
      <c r="L13" s="361">
        <f t="shared" si="1"/>
        <v>416.66666666666669</v>
      </c>
      <c r="M13" s="361">
        <f t="shared" si="2"/>
        <v>20000</v>
      </c>
      <c r="N13" s="809"/>
    </row>
    <row r="14" spans="1:14" ht="30" customHeight="1" x14ac:dyDescent="0.25">
      <c r="A14" s="237" t="s">
        <v>378</v>
      </c>
      <c r="B14" s="68" t="s">
        <v>10</v>
      </c>
      <c r="C14" s="69" t="s">
        <v>107</v>
      </c>
      <c r="D14" s="25">
        <v>42259</v>
      </c>
      <c r="E14" s="25">
        <v>43720</v>
      </c>
      <c r="F14" s="24" t="s">
        <v>4</v>
      </c>
      <c r="G14" s="826">
        <v>282000</v>
      </c>
      <c r="H14" s="3">
        <v>42289</v>
      </c>
      <c r="I14" s="625" t="s">
        <v>397</v>
      </c>
      <c r="J14" s="695">
        <v>273000</v>
      </c>
      <c r="K14" s="501">
        <f t="shared" si="0"/>
        <v>9000</v>
      </c>
      <c r="L14" s="110">
        <f t="shared" si="1"/>
        <v>6204.545454545455</v>
      </c>
      <c r="M14" s="110">
        <f t="shared" si="2"/>
        <v>297818.18181818182</v>
      </c>
      <c r="N14" s="809"/>
    </row>
    <row r="15" spans="1:14" ht="30" customHeight="1" x14ac:dyDescent="0.25">
      <c r="A15" s="236" t="s">
        <v>379</v>
      </c>
      <c r="B15" s="68" t="s">
        <v>6</v>
      </c>
      <c r="C15" s="69" t="s">
        <v>106</v>
      </c>
      <c r="D15" s="25">
        <v>42259</v>
      </c>
      <c r="E15" s="25">
        <v>43720</v>
      </c>
      <c r="F15" s="24" t="s">
        <v>4</v>
      </c>
      <c r="G15" s="826">
        <v>53600</v>
      </c>
      <c r="H15" s="3">
        <v>42289</v>
      </c>
      <c r="I15" s="625" t="s">
        <v>397</v>
      </c>
      <c r="J15" s="695">
        <v>61300</v>
      </c>
      <c r="K15" s="111">
        <f t="shared" si="0"/>
        <v>-7700</v>
      </c>
      <c r="L15" s="110">
        <f t="shared" si="1"/>
        <v>1393.1818181818182</v>
      </c>
      <c r="M15" s="110">
        <f t="shared" si="2"/>
        <v>66872.727272727279</v>
      </c>
      <c r="N15" s="809"/>
    </row>
    <row r="16" spans="1:14" ht="30" customHeight="1" x14ac:dyDescent="0.25">
      <c r="A16" s="236" t="s">
        <v>380</v>
      </c>
      <c r="B16" s="68" t="s">
        <v>47</v>
      </c>
      <c r="C16" s="69" t="s">
        <v>108</v>
      </c>
      <c r="D16" s="25">
        <v>42259</v>
      </c>
      <c r="E16" s="25">
        <v>43720</v>
      </c>
      <c r="F16" s="24" t="s">
        <v>4</v>
      </c>
      <c r="G16" s="826">
        <v>1599996</v>
      </c>
      <c r="H16" s="25">
        <v>42289</v>
      </c>
      <c r="I16" s="237" t="s">
        <v>398</v>
      </c>
      <c r="J16" s="688">
        <v>1732000</v>
      </c>
      <c r="K16" s="825">
        <f t="shared" si="0"/>
        <v>-132004</v>
      </c>
      <c r="L16" s="361">
        <f t="shared" si="1"/>
        <v>41238.095238095237</v>
      </c>
      <c r="M16" s="361">
        <f t="shared" si="2"/>
        <v>1979428.5714285714</v>
      </c>
      <c r="N16" s="810" t="s">
        <v>750</v>
      </c>
    </row>
    <row r="17" spans="1:14" ht="30" customHeight="1" x14ac:dyDescent="0.25">
      <c r="A17" s="237" t="s">
        <v>381</v>
      </c>
      <c r="B17" s="68" t="s">
        <v>184</v>
      </c>
      <c r="C17" s="69" t="s">
        <v>109</v>
      </c>
      <c r="D17" s="25">
        <v>42259</v>
      </c>
      <c r="E17" s="25">
        <v>43720</v>
      </c>
      <c r="F17" s="24" t="s">
        <v>4</v>
      </c>
      <c r="G17" s="826">
        <v>868400</v>
      </c>
      <c r="H17" s="74">
        <v>42289</v>
      </c>
      <c r="I17" s="625" t="s">
        <v>397</v>
      </c>
      <c r="J17" s="695">
        <v>798000</v>
      </c>
      <c r="K17" s="501">
        <f t="shared" si="0"/>
        <v>70400</v>
      </c>
      <c r="L17" s="110">
        <f t="shared" si="1"/>
        <v>18136.363636363636</v>
      </c>
      <c r="M17" s="110">
        <f t="shared" si="2"/>
        <v>870545.45454545459</v>
      </c>
      <c r="N17" s="809"/>
    </row>
    <row r="18" spans="1:14" ht="30" customHeight="1" x14ac:dyDescent="0.25">
      <c r="A18" s="24">
        <v>108132</v>
      </c>
      <c r="B18" s="24" t="s">
        <v>425</v>
      </c>
      <c r="C18" s="95" t="s">
        <v>97</v>
      </c>
      <c r="D18" s="25">
        <v>42817</v>
      </c>
      <c r="E18" s="25">
        <v>43547</v>
      </c>
      <c r="F18" s="24" t="s">
        <v>36</v>
      </c>
      <c r="G18" s="826">
        <v>19900</v>
      </c>
      <c r="H18" s="25">
        <v>42848</v>
      </c>
      <c r="I18" s="24">
        <v>26</v>
      </c>
      <c r="J18" s="688">
        <v>22000</v>
      </c>
      <c r="K18" s="825">
        <f t="shared" si="0"/>
        <v>-2100</v>
      </c>
      <c r="L18" s="361">
        <f t="shared" si="1"/>
        <v>846.15384615384619</v>
      </c>
      <c r="M18" s="361">
        <f>L18*24</f>
        <v>20307.692307692309</v>
      </c>
      <c r="N18" s="816"/>
    </row>
    <row r="19" spans="1:14" ht="30" customHeight="1" x14ac:dyDescent="0.25">
      <c r="A19" s="24" t="s">
        <v>365</v>
      </c>
      <c r="B19" s="24" t="s">
        <v>630</v>
      </c>
      <c r="C19" s="24" t="s">
        <v>632</v>
      </c>
      <c r="D19" s="25">
        <v>43179</v>
      </c>
      <c r="E19" s="25">
        <v>43544</v>
      </c>
      <c r="F19" s="24" t="s">
        <v>32</v>
      </c>
      <c r="G19" s="826">
        <v>69400</v>
      </c>
      <c r="H19" s="25">
        <v>43210</v>
      </c>
      <c r="I19" s="24">
        <v>14</v>
      </c>
      <c r="J19" s="24">
        <v>505000</v>
      </c>
      <c r="K19" s="825">
        <f t="shared" si="0"/>
        <v>-435600</v>
      </c>
      <c r="L19" s="361">
        <f t="shared" si="1"/>
        <v>36071.428571428572</v>
      </c>
      <c r="M19" s="361">
        <f>L19*12</f>
        <v>432857.14285714284</v>
      </c>
      <c r="N19" s="810" t="s">
        <v>751</v>
      </c>
    </row>
    <row r="20" spans="1:14" ht="30" customHeight="1" x14ac:dyDescent="0.25">
      <c r="A20" s="24">
        <v>112799</v>
      </c>
      <c r="B20" s="24" t="s">
        <v>631</v>
      </c>
      <c r="C20" s="68" t="s">
        <v>633</v>
      </c>
      <c r="D20" s="25">
        <v>43186</v>
      </c>
      <c r="E20" s="25">
        <v>43551</v>
      </c>
      <c r="F20" s="24" t="s">
        <v>32</v>
      </c>
      <c r="G20" s="826">
        <v>72300</v>
      </c>
      <c r="H20" s="25">
        <v>43217</v>
      </c>
      <c r="I20" s="24">
        <v>14</v>
      </c>
      <c r="J20" s="24">
        <v>90300</v>
      </c>
      <c r="K20" s="825">
        <f t="shared" si="0"/>
        <v>-18000</v>
      </c>
      <c r="L20" s="361">
        <f t="shared" si="1"/>
        <v>6450</v>
      </c>
      <c r="M20" s="361">
        <f>L20*12</f>
        <v>77400</v>
      </c>
      <c r="N20" s="816"/>
    </row>
    <row r="21" spans="1:14" ht="30" customHeight="1" x14ac:dyDescent="0.25">
      <c r="A21" s="24">
        <v>124764</v>
      </c>
      <c r="B21" s="24" t="s">
        <v>634</v>
      </c>
      <c r="C21" s="68" t="s">
        <v>635</v>
      </c>
      <c r="D21" s="25">
        <v>43188</v>
      </c>
      <c r="E21" s="25">
        <v>43552</v>
      </c>
      <c r="F21" s="24" t="s">
        <v>32</v>
      </c>
      <c r="G21" s="826">
        <v>50000</v>
      </c>
      <c r="H21" s="25">
        <v>43219</v>
      </c>
      <c r="I21" s="24">
        <v>14</v>
      </c>
      <c r="J21" s="24">
        <v>26100</v>
      </c>
      <c r="K21" s="622">
        <f t="shared" si="0"/>
        <v>23900</v>
      </c>
      <c r="L21" s="361">
        <f t="shared" si="1"/>
        <v>1864.2857142857142</v>
      </c>
      <c r="M21" s="817">
        <f>L21*12</f>
        <v>22371.428571428572</v>
      </c>
      <c r="N21" s="818"/>
    </row>
    <row r="22" spans="1:14" ht="30" customHeight="1" x14ac:dyDescent="0.25">
      <c r="A22" s="24">
        <v>124338</v>
      </c>
      <c r="B22" s="24" t="s">
        <v>582</v>
      </c>
      <c r="C22" s="68" t="s">
        <v>636</v>
      </c>
      <c r="D22" s="25">
        <v>43188</v>
      </c>
      <c r="E22" s="25">
        <v>43552</v>
      </c>
      <c r="F22" s="24" t="s">
        <v>32</v>
      </c>
      <c r="G22" s="826">
        <v>49750</v>
      </c>
      <c r="H22" s="25">
        <v>43219</v>
      </c>
      <c r="I22" s="24">
        <v>14</v>
      </c>
      <c r="J22" s="24">
        <v>48500</v>
      </c>
      <c r="K22" s="622">
        <f t="shared" si="0"/>
        <v>1250</v>
      </c>
      <c r="L22" s="361">
        <f t="shared" si="1"/>
        <v>3464.2857142857142</v>
      </c>
      <c r="M22" s="361">
        <f>L22*12</f>
        <v>41571.428571428572</v>
      </c>
      <c r="N22" s="809" t="s">
        <v>752</v>
      </c>
    </row>
    <row r="23" spans="1:14" ht="30" customHeight="1" x14ac:dyDescent="0.25">
      <c r="A23" s="24">
        <v>100406</v>
      </c>
      <c r="B23" s="24" t="s">
        <v>577</v>
      </c>
      <c r="C23" s="24" t="s">
        <v>640</v>
      </c>
      <c r="D23" s="25">
        <v>43215</v>
      </c>
      <c r="E23" s="25">
        <v>43580</v>
      </c>
      <c r="F23" s="24" t="s">
        <v>32</v>
      </c>
      <c r="G23" s="826">
        <v>148000</v>
      </c>
      <c r="H23" s="25">
        <v>43245</v>
      </c>
      <c r="I23" s="24">
        <v>13</v>
      </c>
      <c r="J23" s="24">
        <v>135000</v>
      </c>
      <c r="K23" s="622">
        <f t="shared" si="0"/>
        <v>13000</v>
      </c>
      <c r="L23" s="361">
        <f t="shared" si="1"/>
        <v>10384.615384615385</v>
      </c>
      <c r="M23" s="361">
        <f t="shared" ref="M23:M28" si="3">L23*12</f>
        <v>124615.38461538462</v>
      </c>
      <c r="N23" s="809"/>
    </row>
    <row r="24" spans="1:14" ht="30" customHeight="1" x14ac:dyDescent="0.25">
      <c r="A24" s="24">
        <v>129272</v>
      </c>
      <c r="B24" s="68" t="s">
        <v>641</v>
      </c>
      <c r="C24" s="68" t="s">
        <v>182</v>
      </c>
      <c r="D24" s="25">
        <v>43225</v>
      </c>
      <c r="E24" s="25">
        <v>43590</v>
      </c>
      <c r="F24" s="24" t="s">
        <v>32</v>
      </c>
      <c r="G24" s="826">
        <v>24000</v>
      </c>
      <c r="H24" s="25">
        <v>43256</v>
      </c>
      <c r="I24" s="24">
        <v>13</v>
      </c>
      <c r="J24" s="24">
        <v>25000</v>
      </c>
      <c r="K24" s="825">
        <f t="shared" si="0"/>
        <v>-1000</v>
      </c>
      <c r="L24" s="361">
        <f t="shared" si="1"/>
        <v>1923.0769230769231</v>
      </c>
      <c r="M24" s="361">
        <f t="shared" si="3"/>
        <v>23076.923076923078</v>
      </c>
      <c r="N24" s="809"/>
    </row>
    <row r="25" spans="1:14" ht="30" customHeight="1" x14ac:dyDescent="0.25">
      <c r="A25" s="24">
        <v>126114</v>
      </c>
      <c r="B25" s="24" t="s">
        <v>630</v>
      </c>
      <c r="C25" s="24" t="s">
        <v>646</v>
      </c>
      <c r="D25" s="25">
        <v>43238</v>
      </c>
      <c r="E25" s="25">
        <v>43603</v>
      </c>
      <c r="F25" s="24" t="s">
        <v>32</v>
      </c>
      <c r="G25" s="826">
        <v>129000</v>
      </c>
      <c r="H25" s="25">
        <v>43269</v>
      </c>
      <c r="I25" s="24">
        <v>12</v>
      </c>
      <c r="J25" s="24">
        <v>420000</v>
      </c>
      <c r="K25" s="825">
        <f t="shared" si="0"/>
        <v>-291000</v>
      </c>
      <c r="L25" s="361">
        <f t="shared" si="1"/>
        <v>35000</v>
      </c>
      <c r="M25" s="361">
        <f t="shared" si="3"/>
        <v>420000</v>
      </c>
      <c r="N25" s="810" t="s">
        <v>683</v>
      </c>
    </row>
    <row r="26" spans="1:14" ht="30" customHeight="1" x14ac:dyDescent="0.25">
      <c r="A26" s="24">
        <v>109726</v>
      </c>
      <c r="B26" s="24" t="s">
        <v>40</v>
      </c>
      <c r="C26" s="68" t="s">
        <v>182</v>
      </c>
      <c r="D26" s="25">
        <v>43235</v>
      </c>
      <c r="E26" s="25">
        <v>43600</v>
      </c>
      <c r="F26" s="24" t="s">
        <v>32</v>
      </c>
      <c r="G26" s="826">
        <v>45000</v>
      </c>
      <c r="H26" s="25">
        <v>43266</v>
      </c>
      <c r="I26" s="24">
        <v>12</v>
      </c>
      <c r="J26" s="24">
        <v>36000</v>
      </c>
      <c r="K26" s="622">
        <f t="shared" si="0"/>
        <v>9000</v>
      </c>
      <c r="L26" s="361">
        <f t="shared" si="1"/>
        <v>3000</v>
      </c>
      <c r="M26" s="361">
        <f t="shared" si="3"/>
        <v>36000</v>
      </c>
      <c r="N26" s="809"/>
    </row>
    <row r="27" spans="1:14" ht="30" customHeight="1" x14ac:dyDescent="0.25">
      <c r="A27" s="24">
        <v>129358</v>
      </c>
      <c r="B27" s="68" t="s">
        <v>185</v>
      </c>
      <c r="C27" s="95" t="s">
        <v>111</v>
      </c>
      <c r="D27" s="25">
        <v>43300</v>
      </c>
      <c r="E27" s="25">
        <v>43665</v>
      </c>
      <c r="F27" s="24" t="s">
        <v>32</v>
      </c>
      <c r="G27" s="826">
        <v>169200</v>
      </c>
      <c r="H27" s="3">
        <v>43331</v>
      </c>
      <c r="I27" s="619">
        <v>10</v>
      </c>
      <c r="J27" s="2">
        <v>116500</v>
      </c>
      <c r="K27" s="501">
        <f t="shared" si="0"/>
        <v>52700</v>
      </c>
      <c r="L27" s="582">
        <f t="shared" si="1"/>
        <v>11650</v>
      </c>
      <c r="M27" s="582">
        <f t="shared" si="3"/>
        <v>139800</v>
      </c>
      <c r="N27" s="809"/>
    </row>
    <row r="28" spans="1:14" ht="30" customHeight="1" x14ac:dyDescent="0.25">
      <c r="A28" s="24">
        <v>105924</v>
      </c>
      <c r="B28" s="24" t="s">
        <v>333</v>
      </c>
      <c r="C28" s="68" t="s">
        <v>579</v>
      </c>
      <c r="D28" s="25">
        <v>43314</v>
      </c>
      <c r="E28" s="25">
        <v>43679</v>
      </c>
      <c r="F28" s="24" t="s">
        <v>32</v>
      </c>
      <c r="G28" s="826">
        <v>137500</v>
      </c>
      <c r="H28" s="3">
        <v>43345</v>
      </c>
      <c r="I28" s="619">
        <v>10</v>
      </c>
      <c r="J28" s="9">
        <v>58000</v>
      </c>
      <c r="K28" s="501">
        <f t="shared" si="0"/>
        <v>79500</v>
      </c>
      <c r="L28" s="582">
        <f t="shared" si="1"/>
        <v>5800</v>
      </c>
      <c r="M28" s="582">
        <f t="shared" si="3"/>
        <v>69600</v>
      </c>
      <c r="N28" s="809"/>
    </row>
    <row r="29" spans="1:14" ht="30" customHeight="1" x14ac:dyDescent="0.25">
      <c r="A29" s="709" t="s">
        <v>383</v>
      </c>
      <c r="B29" s="711" t="s">
        <v>185</v>
      </c>
      <c r="C29" s="712" t="s">
        <v>111</v>
      </c>
      <c r="D29" s="710">
        <v>42389</v>
      </c>
      <c r="E29" s="710">
        <v>43850</v>
      </c>
      <c r="F29" s="713" t="s">
        <v>4</v>
      </c>
      <c r="G29" s="827">
        <v>358800</v>
      </c>
      <c r="H29" s="3">
        <v>42420</v>
      </c>
      <c r="I29" s="625" t="s">
        <v>399</v>
      </c>
      <c r="J29" s="696">
        <v>540600</v>
      </c>
      <c r="K29" s="111">
        <f t="shared" si="0"/>
        <v>-181800</v>
      </c>
      <c r="L29" s="110">
        <f t="shared" si="1"/>
        <v>13515</v>
      </c>
      <c r="M29" s="110">
        <f t="shared" ref="M29:M31" si="4">L29*48</f>
        <v>648720</v>
      </c>
      <c r="N29" s="809"/>
    </row>
    <row r="30" spans="1:14" ht="30" customHeight="1" x14ac:dyDescent="0.25">
      <c r="A30" s="709" t="s">
        <v>384</v>
      </c>
      <c r="B30" s="711" t="s">
        <v>38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67354.070000000007</v>
      </c>
      <c r="H30" s="74">
        <v>42471</v>
      </c>
      <c r="I30" s="625" t="s">
        <v>401</v>
      </c>
      <c r="J30" s="696">
        <v>88000</v>
      </c>
      <c r="K30" s="111">
        <f t="shared" si="0"/>
        <v>-20645.929999999993</v>
      </c>
      <c r="L30" s="110">
        <f t="shared" si="1"/>
        <v>2315.7894736842104</v>
      </c>
      <c r="M30" s="110">
        <f t="shared" si="4"/>
        <v>111157.89473684211</v>
      </c>
      <c r="N30" s="809"/>
    </row>
    <row r="31" spans="1:14" ht="30" customHeight="1" x14ac:dyDescent="0.25">
      <c r="A31" s="709" t="s">
        <v>385</v>
      </c>
      <c r="B31" s="711" t="s">
        <v>186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67114</v>
      </c>
      <c r="H31" s="3">
        <v>42471</v>
      </c>
      <c r="I31" s="625" t="s">
        <v>401</v>
      </c>
      <c r="J31" s="695">
        <v>41000</v>
      </c>
      <c r="K31" s="501">
        <f t="shared" si="0"/>
        <v>26114</v>
      </c>
      <c r="L31" s="110">
        <f t="shared" si="1"/>
        <v>1078.9473684210527</v>
      </c>
      <c r="M31" s="110">
        <f t="shared" si="4"/>
        <v>51789.473684210534</v>
      </c>
      <c r="N31" s="809"/>
    </row>
    <row r="32" spans="1:14" ht="30" customHeight="1" x14ac:dyDescent="0.25">
      <c r="A32" s="709"/>
      <c r="B32" s="711" t="s">
        <v>39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67352</v>
      </c>
      <c r="H32" s="710">
        <v>42471</v>
      </c>
      <c r="I32" s="709" t="s">
        <v>401</v>
      </c>
      <c r="J32" s="715"/>
      <c r="K32" s="716"/>
      <c r="L32" s="717"/>
      <c r="M32" s="717"/>
      <c r="N32" s="809"/>
    </row>
    <row r="33" spans="1:14" ht="30" customHeight="1" x14ac:dyDescent="0.25">
      <c r="A33" s="709" t="s">
        <v>386</v>
      </c>
      <c r="B33" s="711" t="s">
        <v>37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115272.71</v>
      </c>
      <c r="H33" s="3">
        <v>42471</v>
      </c>
      <c r="I33" s="625" t="s">
        <v>401</v>
      </c>
      <c r="J33" s="695">
        <v>41200</v>
      </c>
      <c r="K33" s="501">
        <f>G33-J33</f>
        <v>74072.710000000006</v>
      </c>
      <c r="L33" s="110">
        <f>J33/I33</f>
        <v>1084.2105263157894</v>
      </c>
      <c r="M33" s="110">
        <f>L33*48</f>
        <v>52042.105263157893</v>
      </c>
      <c r="N33" s="809"/>
    </row>
    <row r="34" spans="1:14" ht="30" customHeight="1" x14ac:dyDescent="0.25">
      <c r="A34" s="709" t="s">
        <v>387</v>
      </c>
      <c r="B34" s="711" t="s">
        <v>40</v>
      </c>
      <c r="C34" s="712" t="s">
        <v>112</v>
      </c>
      <c r="D34" s="710">
        <v>42440</v>
      </c>
      <c r="E34" s="710">
        <v>43901</v>
      </c>
      <c r="F34" s="713" t="s">
        <v>4</v>
      </c>
      <c r="G34" s="827">
        <v>67140</v>
      </c>
      <c r="H34" s="3">
        <v>42471</v>
      </c>
      <c r="I34" s="625" t="s">
        <v>401</v>
      </c>
      <c r="J34" s="695">
        <v>48600</v>
      </c>
      <c r="K34" s="501">
        <f>G34-J34</f>
        <v>18540</v>
      </c>
      <c r="L34" s="110">
        <f>J34/I34</f>
        <v>1278.9473684210527</v>
      </c>
      <c r="M34" s="110">
        <f>L34*48</f>
        <v>61389.473684210534</v>
      </c>
      <c r="N34" s="809"/>
    </row>
    <row r="35" spans="1:14" ht="30" customHeight="1" x14ac:dyDescent="0.25">
      <c r="A35" s="709" t="s">
        <v>388</v>
      </c>
      <c r="B35" s="711" t="s">
        <v>24</v>
      </c>
      <c r="C35" s="712" t="s">
        <v>177</v>
      </c>
      <c r="D35" s="710">
        <v>42545</v>
      </c>
      <c r="E35" s="710">
        <v>44006</v>
      </c>
      <c r="F35" s="713" t="s">
        <v>4</v>
      </c>
      <c r="G35" s="827">
        <v>30000000</v>
      </c>
      <c r="H35" s="3">
        <v>42575</v>
      </c>
      <c r="I35" s="625" t="s">
        <v>496</v>
      </c>
      <c r="J35" s="698">
        <v>15900000</v>
      </c>
      <c r="K35" s="501">
        <f>G35-J35</f>
        <v>14100000</v>
      </c>
      <c r="L35" s="110">
        <f>J35/I35</f>
        <v>454285.71428571426</v>
      </c>
      <c r="M35" s="110">
        <f>L35*48</f>
        <v>21805714.285714284</v>
      </c>
      <c r="N35" s="810" t="s">
        <v>757</v>
      </c>
    </row>
    <row r="36" spans="1:14" ht="30" customHeight="1" x14ac:dyDescent="0.25">
      <c r="A36" s="709" t="s">
        <v>384</v>
      </c>
      <c r="B36" s="711" t="s">
        <v>30</v>
      </c>
      <c r="C36" s="712" t="s">
        <v>181</v>
      </c>
      <c r="D36" s="710">
        <v>42664</v>
      </c>
      <c r="E36" s="710">
        <v>44125</v>
      </c>
      <c r="F36" s="713" t="s">
        <v>4</v>
      </c>
      <c r="G36" s="827">
        <v>91949</v>
      </c>
      <c r="H36" s="74">
        <v>42695</v>
      </c>
      <c r="I36" s="625" t="s">
        <v>404</v>
      </c>
      <c r="J36" s="696">
        <v>78600</v>
      </c>
      <c r="K36" s="501">
        <f>G36-J36</f>
        <v>13349</v>
      </c>
      <c r="L36" s="110">
        <f>J36/I36</f>
        <v>2535.483870967742</v>
      </c>
      <c r="M36" s="110">
        <f>L36*48</f>
        <v>121703.22580645161</v>
      </c>
      <c r="N36" s="809"/>
    </row>
    <row r="37" spans="1:14" ht="30" customHeight="1" x14ac:dyDescent="0.25">
      <c r="A37" s="713">
        <v>106225</v>
      </c>
      <c r="B37" s="713" t="s">
        <v>626</v>
      </c>
      <c r="C37" s="711" t="s">
        <v>627</v>
      </c>
      <c r="D37" s="710">
        <v>43143</v>
      </c>
      <c r="E37" s="710">
        <v>43873</v>
      </c>
      <c r="F37" s="713" t="s">
        <v>4</v>
      </c>
      <c r="G37" s="827">
        <v>6390000</v>
      </c>
      <c r="H37" s="3">
        <v>43171</v>
      </c>
      <c r="I37" s="619">
        <v>15</v>
      </c>
      <c r="J37" s="696">
        <v>1507000</v>
      </c>
      <c r="K37" s="501">
        <f t="shared" ref="K37:K46" si="5">G37-J37</f>
        <v>4883000</v>
      </c>
      <c r="L37" s="110">
        <f t="shared" ref="L37:L46" si="6">J37/I37</f>
        <v>100466.66666666667</v>
      </c>
      <c r="M37" s="110">
        <f>L37*48</f>
        <v>4822400</v>
      </c>
      <c r="N37" s="810" t="s">
        <v>737</v>
      </c>
    </row>
    <row r="38" spans="1:14" ht="30" customHeight="1" x14ac:dyDescent="0.25">
      <c r="A38" s="713">
        <v>105924</v>
      </c>
      <c r="B38" s="713" t="s">
        <v>333</v>
      </c>
      <c r="C38" s="711" t="s">
        <v>579</v>
      </c>
      <c r="D38" s="710">
        <v>43143</v>
      </c>
      <c r="E38" s="710">
        <v>43873</v>
      </c>
      <c r="F38" s="713" t="s">
        <v>36</v>
      </c>
      <c r="G38" s="827">
        <v>35000</v>
      </c>
      <c r="H38" s="3">
        <v>43174</v>
      </c>
      <c r="I38" s="619">
        <v>15</v>
      </c>
      <c r="J38" s="696">
        <v>92600</v>
      </c>
      <c r="K38" s="111">
        <f t="shared" si="5"/>
        <v>-57600</v>
      </c>
      <c r="L38" s="110">
        <f t="shared" si="6"/>
        <v>6173.333333333333</v>
      </c>
      <c r="M38" s="110">
        <f>L38*24</f>
        <v>148160</v>
      </c>
      <c r="N38" s="809"/>
    </row>
    <row r="39" spans="1:14" ht="30" customHeight="1" x14ac:dyDescent="0.25">
      <c r="A39" s="713">
        <v>130850</v>
      </c>
      <c r="B39" s="713" t="s">
        <v>722</v>
      </c>
      <c r="C39" s="711" t="s">
        <v>730</v>
      </c>
      <c r="D39" s="710">
        <v>43501</v>
      </c>
      <c r="E39" s="710">
        <v>43866</v>
      </c>
      <c r="F39" s="713" t="s">
        <v>32</v>
      </c>
      <c r="G39" s="827">
        <v>13700</v>
      </c>
      <c r="H39" s="3">
        <v>43529</v>
      </c>
      <c r="I39" s="619">
        <v>2</v>
      </c>
      <c r="J39" s="696">
        <v>5000</v>
      </c>
      <c r="K39" s="501">
        <f t="shared" si="5"/>
        <v>8700</v>
      </c>
      <c r="L39" s="110">
        <f t="shared" si="6"/>
        <v>2500</v>
      </c>
      <c r="M39" s="110">
        <f>L39*12</f>
        <v>30000</v>
      </c>
      <c r="N39" s="809"/>
    </row>
    <row r="40" spans="1:14" ht="30" customHeight="1" x14ac:dyDescent="0.25">
      <c r="A40" s="713">
        <v>130548</v>
      </c>
      <c r="B40" s="713" t="s">
        <v>723</v>
      </c>
      <c r="C40" s="711" t="s">
        <v>724</v>
      </c>
      <c r="D40" s="710">
        <v>43501</v>
      </c>
      <c r="E40" s="710">
        <v>43866</v>
      </c>
      <c r="F40" s="713" t="s">
        <v>32</v>
      </c>
      <c r="G40" s="827">
        <v>13790</v>
      </c>
      <c r="H40" s="3">
        <v>43529</v>
      </c>
      <c r="I40" s="619">
        <v>2</v>
      </c>
      <c r="J40" s="696">
        <v>0</v>
      </c>
      <c r="K40" s="501">
        <f t="shared" si="5"/>
        <v>13790</v>
      </c>
      <c r="L40" s="110">
        <f t="shared" si="6"/>
        <v>0</v>
      </c>
      <c r="M40" s="110">
        <f>L40*12</f>
        <v>0</v>
      </c>
      <c r="N40" s="809"/>
    </row>
    <row r="41" spans="1:14" ht="30" customHeight="1" x14ac:dyDescent="0.25">
      <c r="A41" s="713">
        <v>124338</v>
      </c>
      <c r="B41" s="713" t="s">
        <v>582</v>
      </c>
      <c r="C41" s="711" t="s">
        <v>743</v>
      </c>
      <c r="D41" s="710">
        <v>43503</v>
      </c>
      <c r="E41" s="710">
        <v>43868</v>
      </c>
      <c r="F41" s="713" t="s">
        <v>32</v>
      </c>
      <c r="G41" s="827">
        <v>40900</v>
      </c>
      <c r="H41" s="3">
        <v>43531</v>
      </c>
      <c r="I41" s="619">
        <v>2</v>
      </c>
      <c r="J41" s="696">
        <v>5400</v>
      </c>
      <c r="K41" s="501">
        <f t="shared" si="5"/>
        <v>35500</v>
      </c>
      <c r="L41" s="110">
        <f t="shared" si="6"/>
        <v>2700</v>
      </c>
      <c r="M41" s="110">
        <f>L41*12</f>
        <v>32400</v>
      </c>
      <c r="N41" s="810" t="s">
        <v>745</v>
      </c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28</v>
      </c>
      <c r="J42" s="696">
        <v>170000</v>
      </c>
      <c r="K42" s="501">
        <f t="shared" si="5"/>
        <v>406000</v>
      </c>
      <c r="L42" s="110">
        <f t="shared" si="6"/>
        <v>6071.4285714285716</v>
      </c>
      <c r="M42" s="110">
        <f t="shared" ref="M42:M48" si="7">L42*48</f>
        <v>291428.57142857142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18</v>
      </c>
      <c r="J43" s="696">
        <v>130800</v>
      </c>
      <c r="K43" s="111">
        <f t="shared" si="5"/>
        <v>-82000</v>
      </c>
      <c r="L43" s="110">
        <f t="shared" si="6"/>
        <v>7266.666666666667</v>
      </c>
      <c r="M43" s="110">
        <f t="shared" si="7"/>
        <v>348800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18</v>
      </c>
      <c r="J44" s="696">
        <v>42000</v>
      </c>
      <c r="K44" s="501">
        <f t="shared" si="5"/>
        <v>7300</v>
      </c>
      <c r="L44" s="110">
        <f t="shared" si="6"/>
        <v>2333.3333333333335</v>
      </c>
      <c r="M44" s="110">
        <f t="shared" si="7"/>
        <v>112000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17</v>
      </c>
      <c r="J45" s="696">
        <v>551500</v>
      </c>
      <c r="K45" s="501">
        <f t="shared" si="5"/>
        <v>948500</v>
      </c>
      <c r="L45" s="110">
        <f t="shared" si="6"/>
        <v>32441.176470588234</v>
      </c>
      <c r="M45" s="110">
        <f t="shared" si="7"/>
        <v>1557176.4705882352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18</v>
      </c>
      <c r="J46" s="696">
        <v>191500</v>
      </c>
      <c r="K46" s="501">
        <f t="shared" si="5"/>
        <v>158500</v>
      </c>
      <c r="L46" s="110">
        <f t="shared" si="6"/>
        <v>10638.888888888889</v>
      </c>
      <c r="M46" s="110">
        <f t="shared" si="7"/>
        <v>510666.66666666663</v>
      </c>
      <c r="N46" s="809"/>
    </row>
    <row r="47" spans="1:14" ht="30" customHeight="1" x14ac:dyDescent="0.25">
      <c r="A47" s="738">
        <v>126114</v>
      </c>
      <c r="B47" s="738" t="s">
        <v>630</v>
      </c>
      <c r="C47" s="738"/>
      <c r="D47" s="741">
        <v>43426</v>
      </c>
      <c r="E47" s="741">
        <v>44887</v>
      </c>
      <c r="F47" s="738" t="s">
        <v>4</v>
      </c>
      <c r="G47" s="830">
        <v>7400000</v>
      </c>
      <c r="H47" s="407">
        <v>43456</v>
      </c>
      <c r="I47" s="2">
        <v>5</v>
      </c>
      <c r="J47" s="696">
        <v>919000</v>
      </c>
      <c r="K47" s="501">
        <f>G47-J47</f>
        <v>6481000</v>
      </c>
      <c r="L47" s="110">
        <f>J47/I47</f>
        <v>183800</v>
      </c>
      <c r="M47" s="110">
        <f t="shared" si="7"/>
        <v>8822400</v>
      </c>
      <c r="N47" s="810" t="s">
        <v>756</v>
      </c>
    </row>
    <row r="48" spans="1:14" ht="30" customHeight="1" x14ac:dyDescent="0.25">
      <c r="A48" s="795" t="s">
        <v>380</v>
      </c>
      <c r="B48" s="796" t="s">
        <v>47</v>
      </c>
      <c r="C48" s="811" t="s">
        <v>749</v>
      </c>
      <c r="D48" s="797">
        <v>43601</v>
      </c>
      <c r="E48" s="798">
        <v>45062</v>
      </c>
      <c r="F48" s="799" t="s">
        <v>4</v>
      </c>
      <c r="G48" s="831">
        <v>2614000</v>
      </c>
      <c r="H48" s="407">
        <v>43601</v>
      </c>
      <c r="I48" s="2">
        <v>0</v>
      </c>
      <c r="J48" s="696">
        <v>0</v>
      </c>
      <c r="K48" s="501">
        <f>G48-J48</f>
        <v>2614000</v>
      </c>
      <c r="L48" s="110" t="e">
        <f>J48/I48</f>
        <v>#DIV/0!</v>
      </c>
      <c r="M48" s="110" t="e">
        <f t="shared" si="7"/>
        <v>#DIV/0!</v>
      </c>
      <c r="N48" s="809" t="s">
        <v>744</v>
      </c>
    </row>
    <row r="49" ht="30" customHeight="1" x14ac:dyDescent="0.25"/>
    <row r="50" ht="30" customHeight="1" x14ac:dyDescent="0.25"/>
    <row r="51" ht="30" customHeight="1" x14ac:dyDescent="0.25"/>
  </sheetData>
  <sheetProtection selectLockedCells="1" selectUnlockedCells="1"/>
  <autoFilter ref="B1:B51"/>
  <mergeCells count="13">
    <mergeCell ref="N9:N10"/>
    <mergeCell ref="M9:M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</mergeCells>
  <pageMargins left="0.7" right="0.7" top="0.75" bottom="0.75" header="0.3" footer="0.3"/>
  <pageSetup paperSize="9" orientation="landscape" r:id="rId1"/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17" activePane="bottomLeft" state="frozen"/>
      <selection activeCell="H5" sqref="H5"/>
      <selection pane="bottomLeft" activeCell="J43" sqref="J43"/>
    </sheetView>
  </sheetViews>
  <sheetFormatPr defaultColWidth="9.140625" defaultRowHeight="15" x14ac:dyDescent="0.25"/>
  <cols>
    <col min="1" max="1" width="10.28515625" style="806" customWidth="1"/>
    <col min="2" max="2" width="22.28515625" style="806" customWidth="1"/>
    <col min="3" max="3" width="15" style="806" customWidth="1"/>
    <col min="4" max="4" width="10.5703125" style="806" customWidth="1"/>
    <col min="5" max="5" width="10.7109375" style="806" customWidth="1"/>
    <col min="6" max="6" width="12.7109375" style="806" customWidth="1"/>
    <col min="7" max="7" width="17.5703125" style="620" customWidth="1"/>
    <col min="8" max="8" width="10.140625" style="806" customWidth="1"/>
    <col min="9" max="9" width="10.28515625" style="806" customWidth="1"/>
    <col min="10" max="10" width="11.28515625" style="806" customWidth="1"/>
    <col min="11" max="11" width="12.5703125" style="620" customWidth="1"/>
    <col min="12" max="13" width="11.85546875" style="683" customWidth="1"/>
    <col min="14" max="14" width="59.5703125" style="726" customWidth="1"/>
    <col min="15" max="16384" width="9.140625" style="806"/>
  </cols>
  <sheetData>
    <row r="1" spans="1:14" x14ac:dyDescent="0.25">
      <c r="A1" s="806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07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754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755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437000</v>
      </c>
      <c r="K11" s="825">
        <f t="shared" ref="K11:K30" si="0">G11-J11</f>
        <v>-17004</v>
      </c>
      <c r="L11" s="361">
        <f t="shared" ref="L11:L30" si="1">J11/I11</f>
        <v>9104.1666666666661</v>
      </c>
      <c r="M11" s="361">
        <f t="shared" ref="M11:M16" si="2">L11*48</f>
        <v>437000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3">
        <v>42289</v>
      </c>
      <c r="I13" s="625" t="s">
        <v>397</v>
      </c>
      <c r="J13" s="695">
        <v>273000</v>
      </c>
      <c r="K13" s="501">
        <f t="shared" si="0"/>
        <v>9000</v>
      </c>
      <c r="L13" s="110">
        <f t="shared" si="1"/>
        <v>6204.545454545455</v>
      </c>
      <c r="M13" s="110">
        <f t="shared" si="2"/>
        <v>297818.18181818182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3">
        <v>42289</v>
      </c>
      <c r="I14" s="625" t="s">
        <v>397</v>
      </c>
      <c r="J14" s="695">
        <v>62000</v>
      </c>
      <c r="K14" s="111">
        <f t="shared" si="0"/>
        <v>-8400</v>
      </c>
      <c r="L14" s="110">
        <f t="shared" si="1"/>
        <v>1409.090909090909</v>
      </c>
      <c r="M14" s="110">
        <f t="shared" si="2"/>
        <v>67636.363636363632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398</v>
      </c>
      <c r="J15" s="688">
        <v>1732000</v>
      </c>
      <c r="K15" s="825">
        <f t="shared" si="0"/>
        <v>-132004</v>
      </c>
      <c r="L15" s="361">
        <f t="shared" si="1"/>
        <v>41238.095238095237</v>
      </c>
      <c r="M15" s="361">
        <f t="shared" si="2"/>
        <v>1979428.5714285714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74">
        <v>42289</v>
      </c>
      <c r="I16" s="625" t="s">
        <v>397</v>
      </c>
      <c r="J16" s="695">
        <v>806000</v>
      </c>
      <c r="K16" s="501">
        <f t="shared" si="0"/>
        <v>62400</v>
      </c>
      <c r="L16" s="110">
        <f t="shared" si="1"/>
        <v>18318.18181818182</v>
      </c>
      <c r="M16" s="110">
        <f t="shared" si="2"/>
        <v>879272.72727272729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26</v>
      </c>
      <c r="J17" s="688">
        <v>22000</v>
      </c>
      <c r="K17" s="825">
        <f t="shared" si="0"/>
        <v>-2100</v>
      </c>
      <c r="L17" s="361">
        <f t="shared" si="1"/>
        <v>846.15384615384619</v>
      </c>
      <c r="M17" s="361">
        <f>L17*24</f>
        <v>20307.692307692309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14</v>
      </c>
      <c r="J18" s="24">
        <v>505000</v>
      </c>
      <c r="K18" s="825">
        <f t="shared" si="0"/>
        <v>-435600</v>
      </c>
      <c r="L18" s="361">
        <f t="shared" si="1"/>
        <v>36071.428571428572</v>
      </c>
      <c r="M18" s="361">
        <f>L18*12</f>
        <v>432857.14285714284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14</v>
      </c>
      <c r="J19" s="24">
        <v>90300</v>
      </c>
      <c r="K19" s="825">
        <f t="shared" si="0"/>
        <v>-18000</v>
      </c>
      <c r="L19" s="361">
        <f t="shared" si="1"/>
        <v>6450</v>
      </c>
      <c r="M19" s="361">
        <f>L19*12</f>
        <v>77400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14</v>
      </c>
      <c r="J20" s="24">
        <v>26100</v>
      </c>
      <c r="K20" s="622">
        <f t="shared" si="0"/>
        <v>23900</v>
      </c>
      <c r="L20" s="361">
        <f t="shared" si="1"/>
        <v>1864.2857142857142</v>
      </c>
      <c r="M20" s="817">
        <f>L20*12</f>
        <v>22371.428571428572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14</v>
      </c>
      <c r="J21" s="24">
        <v>48500</v>
      </c>
      <c r="K21" s="622">
        <f t="shared" si="0"/>
        <v>1250</v>
      </c>
      <c r="L21" s="361">
        <f t="shared" si="1"/>
        <v>3464.2857142857142</v>
      </c>
      <c r="M21" s="361">
        <f>L21*12</f>
        <v>41571.428571428572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13</v>
      </c>
      <c r="J22" s="24">
        <v>135000</v>
      </c>
      <c r="K22" s="622">
        <f t="shared" si="0"/>
        <v>13000</v>
      </c>
      <c r="L22" s="361">
        <f t="shared" si="1"/>
        <v>10384.615384615385</v>
      </c>
      <c r="M22" s="361">
        <f t="shared" ref="M22:M27" si="3">L22*12</f>
        <v>124615.38461538462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13</v>
      </c>
      <c r="J23" s="24">
        <v>30000</v>
      </c>
      <c r="K23" s="825">
        <f t="shared" si="0"/>
        <v>-6000</v>
      </c>
      <c r="L23" s="361">
        <f t="shared" si="1"/>
        <v>2307.6923076923076</v>
      </c>
      <c r="M23" s="361">
        <f t="shared" si="3"/>
        <v>27692.307692307691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3">
        <v>43331</v>
      </c>
      <c r="I26" s="619">
        <v>10</v>
      </c>
      <c r="J26" s="2">
        <v>124200</v>
      </c>
      <c r="K26" s="501">
        <f t="shared" si="0"/>
        <v>45000</v>
      </c>
      <c r="L26" s="582">
        <f t="shared" si="1"/>
        <v>12420</v>
      </c>
      <c r="M26" s="582">
        <f t="shared" si="3"/>
        <v>149040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3">
        <v>43345</v>
      </c>
      <c r="I27" s="619">
        <v>10</v>
      </c>
      <c r="J27" s="9">
        <v>63200</v>
      </c>
      <c r="K27" s="501">
        <f t="shared" si="0"/>
        <v>74300</v>
      </c>
      <c r="L27" s="582">
        <f t="shared" si="1"/>
        <v>6320</v>
      </c>
      <c r="M27" s="582">
        <f t="shared" si="3"/>
        <v>75840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399</v>
      </c>
      <c r="J28" s="696">
        <v>549000</v>
      </c>
      <c r="K28" s="111">
        <f t="shared" si="0"/>
        <v>-190200</v>
      </c>
      <c r="L28" s="110">
        <f t="shared" si="1"/>
        <v>13725</v>
      </c>
      <c r="M28" s="110">
        <f t="shared" ref="M28:M30" si="4">L28*48</f>
        <v>658800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401</v>
      </c>
      <c r="J29" s="696">
        <v>88200</v>
      </c>
      <c r="K29" s="111">
        <f t="shared" si="0"/>
        <v>-20845.929999999993</v>
      </c>
      <c r="L29" s="110">
        <f t="shared" si="1"/>
        <v>2321.0526315789475</v>
      </c>
      <c r="M29" s="110">
        <f t="shared" si="4"/>
        <v>111410.52631578948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401</v>
      </c>
      <c r="J30" s="695">
        <v>41000</v>
      </c>
      <c r="K30" s="501">
        <f t="shared" si="0"/>
        <v>26114</v>
      </c>
      <c r="L30" s="110">
        <f t="shared" si="1"/>
        <v>1078.9473684210527</v>
      </c>
      <c r="M30" s="110">
        <f t="shared" si="4"/>
        <v>51789.473684210534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401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401</v>
      </c>
      <c r="J32" s="695">
        <v>41200</v>
      </c>
      <c r="K32" s="501">
        <f>G32-J32</f>
        <v>74072.710000000006</v>
      </c>
      <c r="L32" s="110">
        <f>J32/I32</f>
        <v>1084.2105263157894</v>
      </c>
      <c r="M32" s="110">
        <f>L32*48</f>
        <v>52042.105263157893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401</v>
      </c>
      <c r="J33" s="695">
        <v>48600</v>
      </c>
      <c r="K33" s="501">
        <f>G33-J33</f>
        <v>18540</v>
      </c>
      <c r="L33" s="110">
        <f>J33/I33</f>
        <v>1278.9473684210527</v>
      </c>
      <c r="M33" s="110">
        <f>L33*48</f>
        <v>61389.473684210534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496</v>
      </c>
      <c r="J34" s="698">
        <v>15914000</v>
      </c>
      <c r="K34" s="501">
        <f>G34-J34</f>
        <v>14086000</v>
      </c>
      <c r="L34" s="110">
        <f>J34/I34</f>
        <v>454685.71428571426</v>
      </c>
      <c r="M34" s="110">
        <f>L34*48</f>
        <v>21824914.285714284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404</v>
      </c>
      <c r="J35" s="696">
        <v>78700</v>
      </c>
      <c r="K35" s="501">
        <f>G35-J35</f>
        <v>13249</v>
      </c>
      <c r="L35" s="110">
        <f>J35/I35</f>
        <v>2538.7096774193546</v>
      </c>
      <c r="M35" s="110">
        <f>L35*48</f>
        <v>121858.06451612903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15</v>
      </c>
      <c r="J36" s="696">
        <v>1533000</v>
      </c>
      <c r="K36" s="501">
        <f t="shared" ref="K36:K45" si="5">G36-J36</f>
        <v>4857000</v>
      </c>
      <c r="L36" s="110">
        <f t="shared" ref="L36:L45" si="6">J36/I36</f>
        <v>102200</v>
      </c>
      <c r="M36" s="110">
        <f>L36*48</f>
        <v>4905600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15</v>
      </c>
      <c r="J37" s="696">
        <v>97900</v>
      </c>
      <c r="K37" s="111">
        <f t="shared" si="5"/>
        <v>-62900</v>
      </c>
      <c r="L37" s="110">
        <f t="shared" si="6"/>
        <v>6526.666666666667</v>
      </c>
      <c r="M37" s="110">
        <f>L37*24</f>
        <v>156640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2</v>
      </c>
      <c r="J38" s="696">
        <v>4500</v>
      </c>
      <c r="K38" s="501">
        <f t="shared" si="5"/>
        <v>9200</v>
      </c>
      <c r="L38" s="110">
        <f t="shared" si="6"/>
        <v>2250</v>
      </c>
      <c r="M38" s="110">
        <f>L38*12</f>
        <v>27000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2</v>
      </c>
      <c r="J39" s="696">
        <v>0</v>
      </c>
      <c r="K39" s="501">
        <f t="shared" si="5"/>
        <v>13790</v>
      </c>
      <c r="L39" s="110">
        <f t="shared" si="6"/>
        <v>0</v>
      </c>
      <c r="M39" s="110">
        <f>L39*12</f>
        <v>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2</v>
      </c>
      <c r="J40" s="696">
        <v>5400</v>
      </c>
      <c r="K40" s="501">
        <f t="shared" si="5"/>
        <v>35500</v>
      </c>
      <c r="L40" s="110">
        <f t="shared" si="6"/>
        <v>2700</v>
      </c>
      <c r="M40" s="110">
        <f>L40*12</f>
        <v>32400</v>
      </c>
      <c r="N40" s="810" t="s">
        <v>745</v>
      </c>
    </row>
    <row r="41" spans="1:14" ht="30" customHeight="1" x14ac:dyDescent="0.25">
      <c r="A41" s="760">
        <v>104554</v>
      </c>
      <c r="B41" s="760" t="s">
        <v>24</v>
      </c>
      <c r="C41" s="761" t="s">
        <v>731</v>
      </c>
      <c r="D41" s="762">
        <v>42738</v>
      </c>
      <c r="E41" s="762">
        <v>44199</v>
      </c>
      <c r="F41" s="760" t="s">
        <v>4</v>
      </c>
      <c r="G41" s="828">
        <v>576000</v>
      </c>
      <c r="H41" s="554">
        <v>42769</v>
      </c>
      <c r="I41" s="619">
        <v>28</v>
      </c>
      <c r="J41" s="696">
        <v>174400</v>
      </c>
      <c r="K41" s="501">
        <f t="shared" si="5"/>
        <v>401600</v>
      </c>
      <c r="L41" s="110">
        <f t="shared" si="6"/>
        <v>6228.5714285714284</v>
      </c>
      <c r="M41" s="110">
        <f t="shared" ref="M41:M47" si="7">L41*48</f>
        <v>298971.42857142858</v>
      </c>
      <c r="N41" s="809" t="s">
        <v>758</v>
      </c>
    </row>
    <row r="42" spans="1:14" ht="30" customHeight="1" x14ac:dyDescent="0.25">
      <c r="A42" s="676">
        <v>124338</v>
      </c>
      <c r="B42" s="678" t="s">
        <v>582</v>
      </c>
      <c r="C42" s="679" t="s">
        <v>583</v>
      </c>
      <c r="D42" s="680">
        <v>42989</v>
      </c>
      <c r="E42" s="680">
        <v>44450</v>
      </c>
      <c r="F42" s="676" t="s">
        <v>4</v>
      </c>
      <c r="G42" s="829">
        <v>48800</v>
      </c>
      <c r="H42" s="4">
        <v>43019</v>
      </c>
      <c r="I42" s="619">
        <v>18</v>
      </c>
      <c r="J42" s="696">
        <v>130800</v>
      </c>
      <c r="K42" s="111">
        <f t="shared" si="5"/>
        <v>-82000</v>
      </c>
      <c r="L42" s="110">
        <f t="shared" si="6"/>
        <v>7266.666666666667</v>
      </c>
      <c r="M42" s="110">
        <f t="shared" si="7"/>
        <v>348800</v>
      </c>
      <c r="N42" s="810" t="s">
        <v>745</v>
      </c>
    </row>
    <row r="43" spans="1:14" ht="30" customHeight="1" x14ac:dyDescent="0.25">
      <c r="A43" s="676">
        <v>124338</v>
      </c>
      <c r="B43" s="678" t="s">
        <v>582</v>
      </c>
      <c r="C43" s="679" t="s">
        <v>584</v>
      </c>
      <c r="D43" s="681">
        <v>42998</v>
      </c>
      <c r="E43" s="680">
        <v>44459</v>
      </c>
      <c r="F43" s="676" t="s">
        <v>4</v>
      </c>
      <c r="G43" s="829">
        <v>49300</v>
      </c>
      <c r="H43" s="4">
        <v>43028</v>
      </c>
      <c r="I43" s="619">
        <v>18</v>
      </c>
      <c r="J43" s="696">
        <v>42000</v>
      </c>
      <c r="K43" s="111">
        <f t="shared" si="5"/>
        <v>7300</v>
      </c>
      <c r="L43" s="110">
        <f t="shared" si="6"/>
        <v>2333.3333333333335</v>
      </c>
      <c r="M43" s="110">
        <f t="shared" si="7"/>
        <v>112000</v>
      </c>
      <c r="N43" s="810" t="s">
        <v>748</v>
      </c>
    </row>
    <row r="44" spans="1:14" ht="30" customHeight="1" x14ac:dyDescent="0.25">
      <c r="A44" s="676">
        <v>115483</v>
      </c>
      <c r="B44" s="676" t="s">
        <v>580</v>
      </c>
      <c r="C44" s="676" t="s">
        <v>601</v>
      </c>
      <c r="D44" s="680">
        <v>43096</v>
      </c>
      <c r="E44" s="680">
        <v>44557</v>
      </c>
      <c r="F44" s="676" t="s">
        <v>4</v>
      </c>
      <c r="G44" s="829">
        <v>1500000</v>
      </c>
      <c r="H44" s="4">
        <v>43127</v>
      </c>
      <c r="I44" s="619">
        <v>17</v>
      </c>
      <c r="J44" s="696">
        <v>551350</v>
      </c>
      <c r="K44" s="501">
        <f t="shared" si="5"/>
        <v>948650</v>
      </c>
      <c r="L44" s="110">
        <f t="shared" si="6"/>
        <v>32432.352941176472</v>
      </c>
      <c r="M44" s="110">
        <f t="shared" si="7"/>
        <v>1556752.9411764706</v>
      </c>
      <c r="N44" s="809"/>
    </row>
    <row r="45" spans="1:14" ht="30" customHeight="1" x14ac:dyDescent="0.25">
      <c r="A45" s="676">
        <v>125973</v>
      </c>
      <c r="B45" s="676" t="s">
        <v>27</v>
      </c>
      <c r="C45" s="679" t="s">
        <v>437</v>
      </c>
      <c r="D45" s="680">
        <v>43096</v>
      </c>
      <c r="E45" s="680">
        <v>44557</v>
      </c>
      <c r="F45" s="676" t="s">
        <v>4</v>
      </c>
      <c r="G45" s="829">
        <v>350000</v>
      </c>
      <c r="H45" s="4">
        <v>43096</v>
      </c>
      <c r="I45" s="619">
        <v>18</v>
      </c>
      <c r="J45" s="696">
        <v>198200</v>
      </c>
      <c r="K45" s="501">
        <f t="shared" si="5"/>
        <v>151800</v>
      </c>
      <c r="L45" s="110">
        <f t="shared" si="6"/>
        <v>11011.111111111111</v>
      </c>
      <c r="M45" s="110">
        <f t="shared" si="7"/>
        <v>528533.33333333337</v>
      </c>
      <c r="N45" s="809"/>
    </row>
    <row r="46" spans="1:14" ht="30" customHeight="1" x14ac:dyDescent="0.25">
      <c r="A46" s="738">
        <v>126114</v>
      </c>
      <c r="B46" s="738" t="s">
        <v>630</v>
      </c>
      <c r="C46" s="738"/>
      <c r="D46" s="741">
        <v>43426</v>
      </c>
      <c r="E46" s="741">
        <v>44887</v>
      </c>
      <c r="F46" s="738" t="s">
        <v>4</v>
      </c>
      <c r="G46" s="830">
        <v>7400000</v>
      </c>
      <c r="H46" s="407">
        <v>43456</v>
      </c>
      <c r="I46" s="2">
        <v>5</v>
      </c>
      <c r="J46" s="696">
        <v>919000</v>
      </c>
      <c r="K46" s="501">
        <f>G46-J46</f>
        <v>6481000</v>
      </c>
      <c r="L46" s="110">
        <f>J46/I46</f>
        <v>183800</v>
      </c>
      <c r="M46" s="110">
        <f t="shared" si="7"/>
        <v>8822400</v>
      </c>
      <c r="N46" s="810" t="s">
        <v>756</v>
      </c>
    </row>
    <row r="47" spans="1:14" ht="30" customHeight="1" x14ac:dyDescent="0.25">
      <c r="A47" s="795" t="s">
        <v>380</v>
      </c>
      <c r="B47" s="796" t="s">
        <v>47</v>
      </c>
      <c r="C47" s="811" t="s">
        <v>749</v>
      </c>
      <c r="D47" s="797">
        <v>43601</v>
      </c>
      <c r="E47" s="798">
        <v>45062</v>
      </c>
      <c r="F47" s="799" t="s">
        <v>4</v>
      </c>
      <c r="G47" s="831">
        <v>2614000</v>
      </c>
      <c r="H47" s="407">
        <v>43601</v>
      </c>
      <c r="I47" s="2">
        <v>0</v>
      </c>
      <c r="J47" s="696">
        <v>0</v>
      </c>
      <c r="K47" s="501">
        <f>G47-J47</f>
        <v>2614000</v>
      </c>
      <c r="L47" s="110" t="e">
        <f>J47/I47</f>
        <v>#DIV/0!</v>
      </c>
      <c r="M47" s="110" t="e">
        <f t="shared" si="7"/>
        <v>#DIV/0!</v>
      </c>
      <c r="N47" s="809" t="s">
        <v>744</v>
      </c>
    </row>
    <row r="48" spans="1:14" ht="30" customHeight="1" x14ac:dyDescent="0.25"/>
    <row r="49" ht="30" customHeight="1" x14ac:dyDescent="0.25"/>
    <row r="50" ht="30" customHeight="1" x14ac:dyDescent="0.25"/>
  </sheetData>
  <sheetProtection selectLockedCells="1" selectUnlockedCells="1"/>
  <autoFilter ref="B1:B50"/>
  <mergeCells count="13">
    <mergeCell ref="A9:A10"/>
    <mergeCell ref="B9:C10"/>
    <mergeCell ref="A3:B3"/>
    <mergeCell ref="A4:B4"/>
    <mergeCell ref="A5:B5"/>
    <mergeCell ref="A6:B6"/>
    <mergeCell ref="A7:B7"/>
    <mergeCell ref="N9:N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35" activePane="bottomLeft" state="frozen"/>
      <selection activeCell="H5" sqref="H5"/>
      <selection pane="bottomLeft" activeCell="J17" sqref="J17:J25"/>
    </sheetView>
  </sheetViews>
  <sheetFormatPr defaultColWidth="9.140625" defaultRowHeight="15" x14ac:dyDescent="0.25"/>
  <cols>
    <col min="1" max="1" width="10.28515625" style="820" customWidth="1"/>
    <col min="2" max="2" width="22.28515625" style="820" customWidth="1"/>
    <col min="3" max="3" width="15" style="820" customWidth="1"/>
    <col min="4" max="4" width="10.5703125" style="820" customWidth="1"/>
    <col min="5" max="5" width="10.7109375" style="820" customWidth="1"/>
    <col min="6" max="6" width="12.7109375" style="820" customWidth="1"/>
    <col min="7" max="7" width="17.5703125" style="620" customWidth="1"/>
    <col min="8" max="8" width="10.140625" style="820" customWidth="1"/>
    <col min="9" max="9" width="10.28515625" style="820" customWidth="1"/>
    <col min="10" max="10" width="11.28515625" style="820" customWidth="1"/>
    <col min="11" max="11" width="12.5703125" style="620" customWidth="1"/>
    <col min="12" max="13" width="11.85546875" style="683" customWidth="1"/>
    <col min="14" max="14" width="60.85546875" style="726" customWidth="1"/>
    <col min="15" max="16384" width="9.140625" style="820"/>
  </cols>
  <sheetData>
    <row r="1" spans="1:14" x14ac:dyDescent="0.25">
      <c r="A1" s="820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21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759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762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437000</v>
      </c>
      <c r="K11" s="825">
        <f t="shared" ref="K11:K30" si="0">G11-J11</f>
        <v>-17004</v>
      </c>
      <c r="L11" s="361">
        <f t="shared" ref="L11:L30" si="1">J11/I11</f>
        <v>9104.1666666666661</v>
      </c>
      <c r="M11" s="361">
        <f t="shared" ref="M11:M16" si="2">L11*48</f>
        <v>437000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19900</v>
      </c>
      <c r="K12" s="825">
        <f t="shared" si="0"/>
        <v>-100</v>
      </c>
      <c r="L12" s="361">
        <f t="shared" si="1"/>
        <v>414.58333333333331</v>
      </c>
      <c r="M12" s="361">
        <f t="shared" si="2"/>
        <v>19900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3">
        <v>42289</v>
      </c>
      <c r="I13" s="625" t="s">
        <v>83</v>
      </c>
      <c r="J13" s="695">
        <v>273000</v>
      </c>
      <c r="K13" s="501">
        <f t="shared" si="0"/>
        <v>9000</v>
      </c>
      <c r="L13" s="110">
        <f t="shared" si="1"/>
        <v>6066.666666666667</v>
      </c>
      <c r="M13" s="110">
        <f t="shared" si="2"/>
        <v>291200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3">
        <v>42289</v>
      </c>
      <c r="I14" s="625" t="s">
        <v>83</v>
      </c>
      <c r="J14" s="695">
        <v>62000</v>
      </c>
      <c r="K14" s="111">
        <f t="shared" si="0"/>
        <v>-8400</v>
      </c>
      <c r="L14" s="110">
        <f t="shared" si="1"/>
        <v>1377.7777777777778</v>
      </c>
      <c r="M14" s="110">
        <f t="shared" si="2"/>
        <v>66133.333333333343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70</v>
      </c>
      <c r="J15" s="688">
        <v>1790000</v>
      </c>
      <c r="K15" s="825">
        <f t="shared" si="0"/>
        <v>-190004</v>
      </c>
      <c r="L15" s="361">
        <f t="shared" si="1"/>
        <v>41627.906976744183</v>
      </c>
      <c r="M15" s="361">
        <f t="shared" si="2"/>
        <v>1998139.5348837208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74">
        <v>42289</v>
      </c>
      <c r="I16" s="625" t="s">
        <v>83</v>
      </c>
      <c r="J16" s="695">
        <v>810000</v>
      </c>
      <c r="K16" s="501">
        <f t="shared" si="0"/>
        <v>58400</v>
      </c>
      <c r="L16" s="110">
        <f t="shared" si="1"/>
        <v>18000</v>
      </c>
      <c r="M16" s="110">
        <f t="shared" si="2"/>
        <v>864000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22000</v>
      </c>
      <c r="K17" s="825">
        <f t="shared" si="0"/>
        <v>-2100</v>
      </c>
      <c r="L17" s="361">
        <f t="shared" si="1"/>
        <v>916.66666666666663</v>
      </c>
      <c r="M17" s="361">
        <f>L17*24</f>
        <v>22000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505000</v>
      </c>
      <c r="K18" s="825">
        <f t="shared" si="0"/>
        <v>-435600</v>
      </c>
      <c r="L18" s="361">
        <f t="shared" si="1"/>
        <v>42083.333333333336</v>
      </c>
      <c r="M18" s="361">
        <f>L18*12</f>
        <v>505000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90400</v>
      </c>
      <c r="K19" s="825">
        <f t="shared" si="0"/>
        <v>-18100</v>
      </c>
      <c r="L19" s="361">
        <f t="shared" si="1"/>
        <v>7533.333333333333</v>
      </c>
      <c r="M19" s="361">
        <f>L19*12</f>
        <v>90400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135000</v>
      </c>
      <c r="K22" s="622">
        <f t="shared" si="0"/>
        <v>13000</v>
      </c>
      <c r="L22" s="361">
        <f t="shared" si="1"/>
        <v>11250</v>
      </c>
      <c r="M22" s="361">
        <f t="shared" ref="M22:M27" si="3">L22*12</f>
        <v>135000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31500</v>
      </c>
      <c r="K23" s="825">
        <f t="shared" si="0"/>
        <v>-7500</v>
      </c>
      <c r="L23" s="361">
        <f t="shared" si="1"/>
        <v>2625</v>
      </c>
      <c r="M23" s="361">
        <f t="shared" si="3"/>
        <v>31500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3">
        <v>43331</v>
      </c>
      <c r="I26" s="619">
        <v>11</v>
      </c>
      <c r="J26" s="2">
        <v>124200</v>
      </c>
      <c r="K26" s="501">
        <f t="shared" si="0"/>
        <v>45000</v>
      </c>
      <c r="L26" s="582">
        <f t="shared" si="1"/>
        <v>11290.90909090909</v>
      </c>
      <c r="M26" s="582">
        <f t="shared" si="3"/>
        <v>135490.90909090909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3">
        <v>43345</v>
      </c>
      <c r="I27" s="619">
        <v>11</v>
      </c>
      <c r="J27" s="9">
        <v>67700</v>
      </c>
      <c r="K27" s="501">
        <f t="shared" si="0"/>
        <v>69800</v>
      </c>
      <c r="L27" s="582">
        <f t="shared" si="1"/>
        <v>6154.545454545455</v>
      </c>
      <c r="M27" s="582">
        <f t="shared" si="3"/>
        <v>73854.545454545456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84</v>
      </c>
      <c r="J28" s="696">
        <v>549000</v>
      </c>
      <c r="K28" s="111">
        <f t="shared" si="0"/>
        <v>-190200</v>
      </c>
      <c r="L28" s="110">
        <f t="shared" si="1"/>
        <v>13390.243902439024</v>
      </c>
      <c r="M28" s="110">
        <f t="shared" ref="M28:M30" si="4">L28*48</f>
        <v>642731.70731707313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85</v>
      </c>
      <c r="J29" s="696">
        <v>88200</v>
      </c>
      <c r="K29" s="111">
        <f t="shared" si="0"/>
        <v>-20845.929999999993</v>
      </c>
      <c r="L29" s="110">
        <f t="shared" si="1"/>
        <v>2261.5384615384614</v>
      </c>
      <c r="M29" s="110">
        <f t="shared" si="4"/>
        <v>108553.84615384616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85</v>
      </c>
      <c r="J30" s="695">
        <v>40800</v>
      </c>
      <c r="K30" s="501">
        <f t="shared" si="0"/>
        <v>26314</v>
      </c>
      <c r="L30" s="110">
        <f t="shared" si="1"/>
        <v>1046.1538461538462</v>
      </c>
      <c r="M30" s="110">
        <f t="shared" si="4"/>
        <v>50215.384615384617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85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85</v>
      </c>
      <c r="J32" s="695">
        <v>41200</v>
      </c>
      <c r="K32" s="501">
        <f>G32-J32</f>
        <v>74072.710000000006</v>
      </c>
      <c r="L32" s="110">
        <f>J32/I32</f>
        <v>1056.4102564102564</v>
      </c>
      <c r="M32" s="110">
        <f>L32*48</f>
        <v>50707.692307692305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85</v>
      </c>
      <c r="J33" s="695">
        <v>48600</v>
      </c>
      <c r="K33" s="501">
        <f>G33-J33</f>
        <v>18540</v>
      </c>
      <c r="L33" s="110">
        <f>J33/I33</f>
        <v>1246.1538461538462</v>
      </c>
      <c r="M33" s="110">
        <f>L33*48</f>
        <v>59815.384615384617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519</v>
      </c>
      <c r="J34" s="698">
        <v>16306000</v>
      </c>
      <c r="K34" s="501">
        <f>G34-J34</f>
        <v>13694000</v>
      </c>
      <c r="L34" s="110">
        <f>J34/I34</f>
        <v>452944.44444444444</v>
      </c>
      <c r="M34" s="110">
        <f>L34*48</f>
        <v>21741333.333333332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498</v>
      </c>
      <c r="J35" s="696">
        <v>78800</v>
      </c>
      <c r="K35" s="501">
        <f>G35-J35</f>
        <v>13149</v>
      </c>
      <c r="L35" s="110">
        <f>J35/I35</f>
        <v>2462.5</v>
      </c>
      <c r="M35" s="110">
        <f>L35*48</f>
        <v>118200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16</v>
      </c>
      <c r="J36" s="696">
        <v>1559000</v>
      </c>
      <c r="K36" s="501">
        <f t="shared" ref="K36:K45" si="5">G36-J36</f>
        <v>4831000</v>
      </c>
      <c r="L36" s="110">
        <f t="shared" ref="L36:L45" si="6">J36/I36</f>
        <v>97437.5</v>
      </c>
      <c r="M36" s="110">
        <f>L36*48</f>
        <v>4677000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16</v>
      </c>
      <c r="J37" s="696">
        <v>103000</v>
      </c>
      <c r="K37" s="111">
        <f t="shared" si="5"/>
        <v>-68000</v>
      </c>
      <c r="L37" s="110">
        <f t="shared" si="6"/>
        <v>6437.5</v>
      </c>
      <c r="M37" s="110">
        <f>L37*24</f>
        <v>154500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3</v>
      </c>
      <c r="J38" s="696">
        <v>4500</v>
      </c>
      <c r="K38" s="501">
        <f t="shared" si="5"/>
        <v>9200</v>
      </c>
      <c r="L38" s="110">
        <f t="shared" si="6"/>
        <v>1500</v>
      </c>
      <c r="M38" s="110">
        <f>L38*12</f>
        <v>18000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3</v>
      </c>
      <c r="J39" s="696">
        <v>0</v>
      </c>
      <c r="K39" s="501">
        <f t="shared" si="5"/>
        <v>13790</v>
      </c>
      <c r="L39" s="110">
        <f t="shared" si="6"/>
        <v>0</v>
      </c>
      <c r="M39" s="110">
        <f>L39*12</f>
        <v>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3</v>
      </c>
      <c r="J40" s="696">
        <v>6800</v>
      </c>
      <c r="K40" s="501">
        <f t="shared" si="5"/>
        <v>34100</v>
      </c>
      <c r="L40" s="110">
        <f t="shared" si="6"/>
        <v>2266.6666666666665</v>
      </c>
      <c r="M40" s="110">
        <f>L40*12</f>
        <v>27200</v>
      </c>
      <c r="N40" s="810" t="s">
        <v>745</v>
      </c>
    </row>
    <row r="41" spans="1:14" ht="30" customHeight="1" x14ac:dyDescent="0.25">
      <c r="A41" s="760">
        <v>104554</v>
      </c>
      <c r="B41" s="760" t="s">
        <v>24</v>
      </c>
      <c r="C41" s="761" t="s">
        <v>731</v>
      </c>
      <c r="D41" s="762">
        <v>42738</v>
      </c>
      <c r="E41" s="762">
        <v>44199</v>
      </c>
      <c r="F41" s="760" t="s">
        <v>4</v>
      </c>
      <c r="G41" s="828">
        <v>576000</v>
      </c>
      <c r="H41" s="554">
        <v>42769</v>
      </c>
      <c r="I41" s="619">
        <v>29</v>
      </c>
      <c r="J41" s="696">
        <v>175000</v>
      </c>
      <c r="K41" s="501">
        <f t="shared" si="5"/>
        <v>401000</v>
      </c>
      <c r="L41" s="110">
        <f t="shared" si="6"/>
        <v>6034.4827586206893</v>
      </c>
      <c r="M41" s="110">
        <f t="shared" ref="M41:M47" si="7">L41*48</f>
        <v>289655.1724137931</v>
      </c>
      <c r="N41" s="809" t="s">
        <v>758</v>
      </c>
    </row>
    <row r="42" spans="1:14" ht="30" customHeight="1" x14ac:dyDescent="0.25">
      <c r="A42" s="676">
        <v>124338</v>
      </c>
      <c r="B42" s="678" t="s">
        <v>582</v>
      </c>
      <c r="C42" s="679" t="s">
        <v>583</v>
      </c>
      <c r="D42" s="680">
        <v>42989</v>
      </c>
      <c r="E42" s="680">
        <v>44450</v>
      </c>
      <c r="F42" s="676" t="s">
        <v>4</v>
      </c>
      <c r="G42" s="829">
        <v>48800</v>
      </c>
      <c r="H42" s="4">
        <v>43019</v>
      </c>
      <c r="I42" s="619">
        <v>19</v>
      </c>
      <c r="J42" s="696">
        <v>132200</v>
      </c>
      <c r="K42" s="111">
        <f t="shared" si="5"/>
        <v>-83400</v>
      </c>
      <c r="L42" s="110">
        <f t="shared" si="6"/>
        <v>6957.894736842105</v>
      </c>
      <c r="M42" s="110">
        <f t="shared" si="7"/>
        <v>333978.94736842101</v>
      </c>
      <c r="N42" s="810" t="s">
        <v>745</v>
      </c>
    </row>
    <row r="43" spans="1:14" ht="30" customHeight="1" x14ac:dyDescent="0.25">
      <c r="A43" s="676">
        <v>124338</v>
      </c>
      <c r="B43" s="678" t="s">
        <v>582</v>
      </c>
      <c r="C43" s="679" t="s">
        <v>584</v>
      </c>
      <c r="D43" s="681">
        <v>42998</v>
      </c>
      <c r="E43" s="680">
        <v>44459</v>
      </c>
      <c r="F43" s="676" t="s">
        <v>4</v>
      </c>
      <c r="G43" s="829">
        <v>49300</v>
      </c>
      <c r="H43" s="4">
        <v>43028</v>
      </c>
      <c r="I43" s="619">
        <v>19</v>
      </c>
      <c r="J43" s="696">
        <v>42000</v>
      </c>
      <c r="K43" s="111">
        <f t="shared" si="5"/>
        <v>7300</v>
      </c>
      <c r="L43" s="110">
        <f t="shared" si="6"/>
        <v>2210.5263157894738</v>
      </c>
      <c r="M43" s="110">
        <f t="shared" si="7"/>
        <v>106105.26315789475</v>
      </c>
      <c r="N43" s="810" t="s">
        <v>748</v>
      </c>
    </row>
    <row r="44" spans="1:14" ht="30" customHeight="1" x14ac:dyDescent="0.25">
      <c r="A44" s="676">
        <v>115483</v>
      </c>
      <c r="B44" s="676" t="s">
        <v>580</v>
      </c>
      <c r="C44" s="676" t="s">
        <v>601</v>
      </c>
      <c r="D44" s="680">
        <v>43096</v>
      </c>
      <c r="E44" s="680">
        <v>44557</v>
      </c>
      <c r="F44" s="676" t="s">
        <v>4</v>
      </c>
      <c r="G44" s="829">
        <v>1500000</v>
      </c>
      <c r="H44" s="4">
        <v>43127</v>
      </c>
      <c r="I44" s="619">
        <v>18</v>
      </c>
      <c r="J44" s="696">
        <v>551800</v>
      </c>
      <c r="K44" s="501">
        <f t="shared" si="5"/>
        <v>948200</v>
      </c>
      <c r="L44" s="110">
        <f t="shared" si="6"/>
        <v>30655.555555555555</v>
      </c>
      <c r="M44" s="110">
        <f t="shared" si="7"/>
        <v>1471466.6666666665</v>
      </c>
      <c r="N44" s="809"/>
    </row>
    <row r="45" spans="1:14" ht="30" customHeight="1" x14ac:dyDescent="0.25">
      <c r="A45" s="676">
        <v>125973</v>
      </c>
      <c r="B45" s="676" t="s">
        <v>27</v>
      </c>
      <c r="C45" s="679" t="s">
        <v>437</v>
      </c>
      <c r="D45" s="680">
        <v>43096</v>
      </c>
      <c r="E45" s="680">
        <v>44557</v>
      </c>
      <c r="F45" s="676" t="s">
        <v>4</v>
      </c>
      <c r="G45" s="829">
        <v>350000</v>
      </c>
      <c r="H45" s="4">
        <v>43096</v>
      </c>
      <c r="I45" s="619">
        <v>19</v>
      </c>
      <c r="J45" s="696">
        <v>210000</v>
      </c>
      <c r="K45" s="501">
        <f t="shared" si="5"/>
        <v>140000</v>
      </c>
      <c r="L45" s="110">
        <f t="shared" si="6"/>
        <v>11052.631578947368</v>
      </c>
      <c r="M45" s="110">
        <f t="shared" si="7"/>
        <v>530526.31578947371</v>
      </c>
      <c r="N45" s="809"/>
    </row>
    <row r="46" spans="1:14" ht="30" customHeight="1" x14ac:dyDescent="0.25">
      <c r="A46" s="738">
        <v>126114</v>
      </c>
      <c r="B46" s="738" t="s">
        <v>630</v>
      </c>
      <c r="C46" s="738"/>
      <c r="D46" s="741">
        <v>43426</v>
      </c>
      <c r="E46" s="741">
        <v>44887</v>
      </c>
      <c r="F46" s="738" t="s">
        <v>4</v>
      </c>
      <c r="G46" s="830">
        <v>7400000</v>
      </c>
      <c r="H46" s="407">
        <v>43456</v>
      </c>
      <c r="I46" s="2">
        <v>6</v>
      </c>
      <c r="J46" s="696">
        <v>960000</v>
      </c>
      <c r="K46" s="501">
        <f>G46-J46</f>
        <v>6440000</v>
      </c>
      <c r="L46" s="110">
        <f>J46/I46</f>
        <v>160000</v>
      </c>
      <c r="M46" s="110">
        <f t="shared" si="7"/>
        <v>7680000</v>
      </c>
      <c r="N46" s="810" t="s">
        <v>756</v>
      </c>
    </row>
    <row r="47" spans="1:14" ht="30" customHeight="1" x14ac:dyDescent="0.25">
      <c r="A47" s="795" t="s">
        <v>380</v>
      </c>
      <c r="B47" s="796" t="s">
        <v>47</v>
      </c>
      <c r="C47" s="811" t="s">
        <v>749</v>
      </c>
      <c r="D47" s="797">
        <v>43601</v>
      </c>
      <c r="E47" s="798">
        <v>45062</v>
      </c>
      <c r="F47" s="799" t="s">
        <v>4</v>
      </c>
      <c r="G47" s="831">
        <v>2614000</v>
      </c>
      <c r="H47" s="407">
        <v>43601</v>
      </c>
      <c r="I47" s="2">
        <v>1</v>
      </c>
      <c r="J47" s="696">
        <v>58000</v>
      </c>
      <c r="K47" s="501">
        <f>G47-J47</f>
        <v>2556000</v>
      </c>
      <c r="L47" s="110">
        <f>J47/I47</f>
        <v>58000</v>
      </c>
      <c r="M47" s="110">
        <f t="shared" si="7"/>
        <v>2784000</v>
      </c>
      <c r="N47" s="809" t="s">
        <v>760</v>
      </c>
    </row>
    <row r="48" spans="1:14" ht="30" customHeight="1" x14ac:dyDescent="0.25"/>
    <row r="49" ht="30" customHeight="1" x14ac:dyDescent="0.25"/>
    <row r="50" ht="30" customHeight="1" x14ac:dyDescent="0.25"/>
  </sheetData>
  <sheetProtection selectLockedCells="1" selectUnlockedCells="1"/>
  <autoFilter ref="B1:B50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activeCell="H5" sqref="H5"/>
      <selection pane="bottomLeft" activeCell="A28" sqref="A28:XFD28"/>
    </sheetView>
  </sheetViews>
  <sheetFormatPr defaultColWidth="9.140625" defaultRowHeight="15" x14ac:dyDescent="0.25"/>
  <cols>
    <col min="1" max="1" width="10.28515625" style="832" customWidth="1"/>
    <col min="2" max="2" width="22.28515625" style="832" customWidth="1"/>
    <col min="3" max="3" width="15" style="832" customWidth="1"/>
    <col min="4" max="4" width="10.5703125" style="832" customWidth="1"/>
    <col min="5" max="5" width="10.7109375" style="832" customWidth="1"/>
    <col min="6" max="6" width="12.7109375" style="832" customWidth="1"/>
    <col min="7" max="7" width="17.5703125" style="620" customWidth="1"/>
    <col min="8" max="8" width="10.140625" style="832" customWidth="1"/>
    <col min="9" max="9" width="10.28515625" style="832" customWidth="1"/>
    <col min="10" max="10" width="11.28515625" style="832" customWidth="1"/>
    <col min="11" max="11" width="12.5703125" style="620" customWidth="1"/>
    <col min="12" max="13" width="11.85546875" style="683" customWidth="1"/>
    <col min="14" max="14" width="60.85546875" style="726" customWidth="1"/>
    <col min="15" max="16384" width="9.140625" style="832"/>
  </cols>
  <sheetData>
    <row r="1" spans="1:14" x14ac:dyDescent="0.25">
      <c r="A1" s="832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33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761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762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437000</v>
      </c>
      <c r="K11" s="825">
        <f t="shared" ref="K11:K30" si="0">G11-J11</f>
        <v>-17004</v>
      </c>
      <c r="L11" s="361">
        <f t="shared" ref="L11:L30" si="1">J11/I11</f>
        <v>9104.1666666666661</v>
      </c>
      <c r="M11" s="361">
        <f t="shared" ref="M11:M16" si="2">L11*48</f>
        <v>437000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3">
        <v>42289</v>
      </c>
      <c r="I13" s="625" t="s">
        <v>83</v>
      </c>
      <c r="J13" s="695">
        <v>273000</v>
      </c>
      <c r="K13" s="501">
        <f t="shared" si="0"/>
        <v>9000</v>
      </c>
      <c r="L13" s="110">
        <f t="shared" si="1"/>
        <v>6066.666666666667</v>
      </c>
      <c r="M13" s="110">
        <f t="shared" si="2"/>
        <v>291200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3">
        <v>42289</v>
      </c>
      <c r="I14" s="625" t="s">
        <v>83</v>
      </c>
      <c r="J14" s="695">
        <v>65000</v>
      </c>
      <c r="K14" s="111">
        <f t="shared" si="0"/>
        <v>-11400</v>
      </c>
      <c r="L14" s="110">
        <f t="shared" si="1"/>
        <v>1444.4444444444443</v>
      </c>
      <c r="M14" s="110">
        <f t="shared" si="2"/>
        <v>69333.333333333328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70</v>
      </c>
      <c r="J15" s="688">
        <v>1790000</v>
      </c>
      <c r="K15" s="825">
        <f t="shared" si="0"/>
        <v>-190004</v>
      </c>
      <c r="L15" s="361">
        <f t="shared" si="1"/>
        <v>41627.906976744183</v>
      </c>
      <c r="M15" s="361">
        <f t="shared" si="2"/>
        <v>1998139.5348837208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74">
        <v>42289</v>
      </c>
      <c r="I16" s="625" t="s">
        <v>83</v>
      </c>
      <c r="J16" s="695">
        <v>811200</v>
      </c>
      <c r="K16" s="501">
        <f t="shared" si="0"/>
        <v>57200</v>
      </c>
      <c r="L16" s="110">
        <f t="shared" si="1"/>
        <v>18026.666666666668</v>
      </c>
      <c r="M16" s="110">
        <f t="shared" si="2"/>
        <v>865280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22000</v>
      </c>
      <c r="K17" s="825">
        <f t="shared" si="0"/>
        <v>-2100</v>
      </c>
      <c r="L17" s="361">
        <f t="shared" si="1"/>
        <v>916.66666666666663</v>
      </c>
      <c r="M17" s="361">
        <f>L17*24</f>
        <v>22000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528000</v>
      </c>
      <c r="K18" s="825">
        <f t="shared" si="0"/>
        <v>-458600</v>
      </c>
      <c r="L18" s="361">
        <f t="shared" si="1"/>
        <v>44000</v>
      </c>
      <c r="M18" s="361">
        <f>L18*12</f>
        <v>528000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90400</v>
      </c>
      <c r="K19" s="825">
        <f t="shared" si="0"/>
        <v>-18100</v>
      </c>
      <c r="L19" s="361">
        <f t="shared" si="1"/>
        <v>7533.333333333333</v>
      </c>
      <c r="M19" s="361">
        <f>L19*12</f>
        <v>90400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135000</v>
      </c>
      <c r="K22" s="622">
        <f t="shared" si="0"/>
        <v>13000</v>
      </c>
      <c r="L22" s="361">
        <f t="shared" si="1"/>
        <v>11250</v>
      </c>
      <c r="M22" s="361">
        <f t="shared" ref="M22:M27" si="3">L22*12</f>
        <v>135000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31500</v>
      </c>
      <c r="K23" s="825">
        <f t="shared" si="0"/>
        <v>-7500</v>
      </c>
      <c r="L23" s="361">
        <f t="shared" si="1"/>
        <v>2625</v>
      </c>
      <c r="M23" s="361">
        <f t="shared" si="3"/>
        <v>31500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444000</v>
      </c>
      <c r="K24" s="825">
        <f t="shared" si="0"/>
        <v>-315000</v>
      </c>
      <c r="L24" s="361">
        <f t="shared" si="1"/>
        <v>37000</v>
      </c>
      <c r="M24" s="361">
        <f t="shared" si="3"/>
        <v>444000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3">
        <v>43331</v>
      </c>
      <c r="I26" s="619">
        <v>11</v>
      </c>
      <c r="J26" s="2">
        <v>125000</v>
      </c>
      <c r="K26" s="501">
        <f t="shared" si="0"/>
        <v>44200</v>
      </c>
      <c r="L26" s="582">
        <f t="shared" si="1"/>
        <v>11363.636363636364</v>
      </c>
      <c r="M26" s="582">
        <f t="shared" si="3"/>
        <v>136363.63636363635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3">
        <v>43345</v>
      </c>
      <c r="I27" s="619">
        <v>11</v>
      </c>
      <c r="J27" s="9">
        <v>70400</v>
      </c>
      <c r="K27" s="501">
        <f t="shared" si="0"/>
        <v>67100</v>
      </c>
      <c r="L27" s="582">
        <f t="shared" si="1"/>
        <v>6400</v>
      </c>
      <c r="M27" s="582">
        <f t="shared" si="3"/>
        <v>76800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84</v>
      </c>
      <c r="J28" s="696">
        <v>549400</v>
      </c>
      <c r="K28" s="111">
        <f t="shared" si="0"/>
        <v>-190600</v>
      </c>
      <c r="L28" s="110">
        <f t="shared" si="1"/>
        <v>13400</v>
      </c>
      <c r="M28" s="110">
        <f t="shared" ref="M28:M30" si="4">L28*48</f>
        <v>643200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85</v>
      </c>
      <c r="J29" s="696">
        <v>88200</v>
      </c>
      <c r="K29" s="111">
        <f t="shared" si="0"/>
        <v>-20845.929999999993</v>
      </c>
      <c r="L29" s="110">
        <f t="shared" si="1"/>
        <v>2261.5384615384614</v>
      </c>
      <c r="M29" s="110">
        <f t="shared" si="4"/>
        <v>108553.84615384616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85</v>
      </c>
      <c r="J30" s="695">
        <v>40700</v>
      </c>
      <c r="K30" s="501">
        <f t="shared" si="0"/>
        <v>26414</v>
      </c>
      <c r="L30" s="110">
        <f t="shared" si="1"/>
        <v>1043.5897435897436</v>
      </c>
      <c r="M30" s="110">
        <f t="shared" si="4"/>
        <v>50092.307692307695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85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85</v>
      </c>
      <c r="J32" s="695">
        <v>44000</v>
      </c>
      <c r="K32" s="501">
        <f>G32-J32</f>
        <v>71272.710000000006</v>
      </c>
      <c r="L32" s="110">
        <f>J32/I32</f>
        <v>1128.2051282051282</v>
      </c>
      <c r="M32" s="110">
        <f>L32*48</f>
        <v>54153.846153846156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85</v>
      </c>
      <c r="J33" s="695">
        <v>48600</v>
      </c>
      <c r="K33" s="501">
        <f>G33-J33</f>
        <v>18540</v>
      </c>
      <c r="L33" s="110">
        <f>J33/I33</f>
        <v>1246.1538461538462</v>
      </c>
      <c r="M33" s="110">
        <f>L33*48</f>
        <v>59815.384615384617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519</v>
      </c>
      <c r="J34" s="698">
        <v>16400000</v>
      </c>
      <c r="K34" s="501">
        <f>G34-J34</f>
        <v>13600000</v>
      </c>
      <c r="L34" s="110">
        <f>J34/I34</f>
        <v>455555.55555555556</v>
      </c>
      <c r="M34" s="110">
        <f>L34*48</f>
        <v>21866666.666666668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498</v>
      </c>
      <c r="J35" s="696">
        <v>78800</v>
      </c>
      <c r="K35" s="501">
        <f>G35-J35</f>
        <v>13149</v>
      </c>
      <c r="L35" s="110">
        <f>J35/I35</f>
        <v>2462.5</v>
      </c>
      <c r="M35" s="110">
        <f>L35*48</f>
        <v>118200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16</v>
      </c>
      <c r="J36" s="696">
        <v>1593000</v>
      </c>
      <c r="K36" s="501">
        <f t="shared" ref="K36:K45" si="5">G36-J36</f>
        <v>4797000</v>
      </c>
      <c r="L36" s="110">
        <f t="shared" ref="L36:L45" si="6">J36/I36</f>
        <v>99562.5</v>
      </c>
      <c r="M36" s="110">
        <f>L36*48</f>
        <v>4779000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16</v>
      </c>
      <c r="J37" s="696">
        <v>106000</v>
      </c>
      <c r="K37" s="111">
        <f t="shared" si="5"/>
        <v>-71000</v>
      </c>
      <c r="L37" s="110">
        <f t="shared" si="6"/>
        <v>6625</v>
      </c>
      <c r="M37" s="110">
        <f>L37*24</f>
        <v>159000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3</v>
      </c>
      <c r="J38" s="696">
        <v>4500</v>
      </c>
      <c r="K38" s="501">
        <f t="shared" si="5"/>
        <v>9200</v>
      </c>
      <c r="L38" s="110">
        <f t="shared" si="6"/>
        <v>1500</v>
      </c>
      <c r="M38" s="110">
        <f>L38*12</f>
        <v>18000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3</v>
      </c>
      <c r="J39" s="696">
        <v>700</v>
      </c>
      <c r="K39" s="501">
        <f t="shared" si="5"/>
        <v>13090</v>
      </c>
      <c r="L39" s="110">
        <f t="shared" si="6"/>
        <v>233.33333333333334</v>
      </c>
      <c r="M39" s="110">
        <f>L39*12</f>
        <v>2800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3</v>
      </c>
      <c r="J40" s="696">
        <v>8800</v>
      </c>
      <c r="K40" s="501">
        <f t="shared" si="5"/>
        <v>32100</v>
      </c>
      <c r="L40" s="110">
        <f t="shared" si="6"/>
        <v>2933.3333333333335</v>
      </c>
      <c r="M40" s="110">
        <f>L40*12</f>
        <v>35200</v>
      </c>
      <c r="N40" s="810" t="s">
        <v>745</v>
      </c>
    </row>
    <row r="41" spans="1:14" ht="30" customHeight="1" x14ac:dyDescent="0.25">
      <c r="A41" s="760">
        <v>104554</v>
      </c>
      <c r="B41" s="760" t="s">
        <v>24</v>
      </c>
      <c r="C41" s="761" t="s">
        <v>731</v>
      </c>
      <c r="D41" s="762">
        <v>42738</v>
      </c>
      <c r="E41" s="762">
        <v>44199</v>
      </c>
      <c r="F41" s="760" t="s">
        <v>4</v>
      </c>
      <c r="G41" s="828">
        <v>576000</v>
      </c>
      <c r="H41" s="554">
        <v>42769</v>
      </c>
      <c r="I41" s="619">
        <v>29</v>
      </c>
      <c r="J41" s="696">
        <v>177800</v>
      </c>
      <c r="K41" s="501">
        <f t="shared" si="5"/>
        <v>398200</v>
      </c>
      <c r="L41" s="110">
        <f t="shared" si="6"/>
        <v>6131.0344827586205</v>
      </c>
      <c r="M41" s="110">
        <f t="shared" ref="M41:M47" si="7">L41*48</f>
        <v>294289.6551724138</v>
      </c>
      <c r="N41" s="809" t="s">
        <v>758</v>
      </c>
    </row>
    <row r="42" spans="1:14" ht="30" customHeight="1" x14ac:dyDescent="0.25">
      <c r="A42" s="676">
        <v>124338</v>
      </c>
      <c r="B42" s="678" t="s">
        <v>582</v>
      </c>
      <c r="C42" s="679" t="s">
        <v>583</v>
      </c>
      <c r="D42" s="680">
        <v>42989</v>
      </c>
      <c r="E42" s="680">
        <v>44450</v>
      </c>
      <c r="F42" s="676" t="s">
        <v>4</v>
      </c>
      <c r="G42" s="829">
        <v>48800</v>
      </c>
      <c r="H42" s="4">
        <v>43019</v>
      </c>
      <c r="I42" s="619">
        <v>19</v>
      </c>
      <c r="J42" s="696">
        <v>134200</v>
      </c>
      <c r="K42" s="111">
        <f t="shared" si="5"/>
        <v>-85400</v>
      </c>
      <c r="L42" s="110">
        <f t="shared" si="6"/>
        <v>7063.1578947368425</v>
      </c>
      <c r="M42" s="110">
        <f t="shared" si="7"/>
        <v>339031.57894736843</v>
      </c>
      <c r="N42" s="810" t="s">
        <v>745</v>
      </c>
    </row>
    <row r="43" spans="1:14" ht="30" customHeight="1" x14ac:dyDescent="0.25">
      <c r="A43" s="676">
        <v>124338</v>
      </c>
      <c r="B43" s="678" t="s">
        <v>582</v>
      </c>
      <c r="C43" s="679" t="s">
        <v>584</v>
      </c>
      <c r="D43" s="681">
        <v>42998</v>
      </c>
      <c r="E43" s="680">
        <v>44459</v>
      </c>
      <c r="F43" s="676" t="s">
        <v>4</v>
      </c>
      <c r="G43" s="829">
        <v>49300</v>
      </c>
      <c r="H43" s="4">
        <v>43028</v>
      </c>
      <c r="I43" s="619">
        <v>19</v>
      </c>
      <c r="J43" s="696">
        <v>49700</v>
      </c>
      <c r="K43" s="111">
        <f t="shared" si="5"/>
        <v>-400</v>
      </c>
      <c r="L43" s="110">
        <f t="shared" si="6"/>
        <v>2615.7894736842104</v>
      </c>
      <c r="M43" s="110">
        <f t="shared" si="7"/>
        <v>125557.89473684211</v>
      </c>
      <c r="N43" s="810" t="s">
        <v>748</v>
      </c>
    </row>
    <row r="44" spans="1:14" ht="30" customHeight="1" x14ac:dyDescent="0.25">
      <c r="A44" s="676">
        <v>115483</v>
      </c>
      <c r="B44" s="676" t="s">
        <v>580</v>
      </c>
      <c r="C44" s="676" t="s">
        <v>601</v>
      </c>
      <c r="D44" s="680">
        <v>43096</v>
      </c>
      <c r="E44" s="680">
        <v>44557</v>
      </c>
      <c r="F44" s="676" t="s">
        <v>4</v>
      </c>
      <c r="G44" s="829">
        <v>1500000</v>
      </c>
      <c r="H44" s="4">
        <v>43127</v>
      </c>
      <c r="I44" s="619">
        <v>18</v>
      </c>
      <c r="J44" s="696">
        <v>551800</v>
      </c>
      <c r="K44" s="501">
        <f t="shared" si="5"/>
        <v>948200</v>
      </c>
      <c r="L44" s="110">
        <f t="shared" si="6"/>
        <v>30655.555555555555</v>
      </c>
      <c r="M44" s="110">
        <f t="shared" si="7"/>
        <v>1471466.6666666665</v>
      </c>
      <c r="N44" s="809"/>
    </row>
    <row r="45" spans="1:14" ht="30" customHeight="1" x14ac:dyDescent="0.25">
      <c r="A45" s="676">
        <v>125973</v>
      </c>
      <c r="B45" s="676" t="s">
        <v>27</v>
      </c>
      <c r="C45" s="679" t="s">
        <v>437</v>
      </c>
      <c r="D45" s="680">
        <v>43096</v>
      </c>
      <c r="E45" s="680">
        <v>44557</v>
      </c>
      <c r="F45" s="676" t="s">
        <v>4</v>
      </c>
      <c r="G45" s="829">
        <v>350000</v>
      </c>
      <c r="H45" s="4">
        <v>43096</v>
      </c>
      <c r="I45" s="619">
        <v>19</v>
      </c>
      <c r="J45" s="696">
        <v>215700</v>
      </c>
      <c r="K45" s="501">
        <f t="shared" si="5"/>
        <v>134300</v>
      </c>
      <c r="L45" s="110">
        <f t="shared" si="6"/>
        <v>11352.631578947368</v>
      </c>
      <c r="M45" s="110">
        <f t="shared" si="7"/>
        <v>544926.31578947371</v>
      </c>
      <c r="N45" s="809"/>
    </row>
    <row r="46" spans="1:14" ht="30" customHeight="1" x14ac:dyDescent="0.25">
      <c r="A46" s="738">
        <v>126114</v>
      </c>
      <c r="B46" s="738" t="s">
        <v>630</v>
      </c>
      <c r="C46" s="738"/>
      <c r="D46" s="741">
        <v>43426</v>
      </c>
      <c r="E46" s="741">
        <v>44887</v>
      </c>
      <c r="F46" s="738" t="s">
        <v>4</v>
      </c>
      <c r="G46" s="830">
        <v>7400000</v>
      </c>
      <c r="H46" s="407">
        <v>43456</v>
      </c>
      <c r="I46" s="2">
        <v>6</v>
      </c>
      <c r="J46" s="696">
        <v>974400</v>
      </c>
      <c r="K46" s="501">
        <f>G46-J46</f>
        <v>6425600</v>
      </c>
      <c r="L46" s="110">
        <f>J46/I46</f>
        <v>162400</v>
      </c>
      <c r="M46" s="110">
        <f t="shared" si="7"/>
        <v>7795200</v>
      </c>
      <c r="N46" s="810" t="s">
        <v>756</v>
      </c>
    </row>
    <row r="47" spans="1:14" ht="30" customHeight="1" x14ac:dyDescent="0.25">
      <c r="A47" s="795" t="s">
        <v>380</v>
      </c>
      <c r="B47" s="796" t="s">
        <v>47</v>
      </c>
      <c r="C47" s="811" t="s">
        <v>749</v>
      </c>
      <c r="D47" s="797">
        <v>43601</v>
      </c>
      <c r="E47" s="798">
        <v>45062</v>
      </c>
      <c r="F47" s="799" t="s">
        <v>4</v>
      </c>
      <c r="G47" s="831">
        <v>2614000</v>
      </c>
      <c r="H47" s="407">
        <v>43601</v>
      </c>
      <c r="I47" s="2">
        <v>1</v>
      </c>
      <c r="J47" s="696">
        <v>58000</v>
      </c>
      <c r="K47" s="501">
        <f>G47-J47</f>
        <v>2556000</v>
      </c>
      <c r="L47" s="110">
        <f>J47/I47</f>
        <v>58000</v>
      </c>
      <c r="M47" s="110">
        <f t="shared" si="7"/>
        <v>2784000</v>
      </c>
      <c r="N47" s="809" t="s">
        <v>760</v>
      </c>
    </row>
    <row r="48" spans="1:14" ht="30" customHeight="1" x14ac:dyDescent="0.25"/>
    <row r="49" ht="30" customHeight="1" x14ac:dyDescent="0.25"/>
    <row r="50" ht="30" customHeight="1" x14ac:dyDescent="0.25"/>
  </sheetData>
  <sheetProtection selectLockedCells="1" selectUnlockedCells="1"/>
  <autoFilter ref="B1:B50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activeCell="H5" sqref="H5"/>
      <selection pane="bottomLeft" activeCell="H22" sqref="H22"/>
    </sheetView>
  </sheetViews>
  <sheetFormatPr defaultColWidth="9.140625" defaultRowHeight="15" x14ac:dyDescent="0.25"/>
  <cols>
    <col min="1" max="1" width="10.28515625" style="834" customWidth="1"/>
    <col min="2" max="2" width="22.28515625" style="834" customWidth="1"/>
    <col min="3" max="3" width="15" style="834" customWidth="1"/>
    <col min="4" max="4" width="10.5703125" style="834" customWidth="1"/>
    <col min="5" max="5" width="10.7109375" style="834" customWidth="1"/>
    <col min="6" max="6" width="12.7109375" style="834" customWidth="1"/>
    <col min="7" max="7" width="17.5703125" style="620" customWidth="1"/>
    <col min="8" max="8" width="10.140625" style="834" customWidth="1"/>
    <col min="9" max="9" width="10.28515625" style="834" customWidth="1"/>
    <col min="10" max="10" width="11.28515625" style="834" customWidth="1"/>
    <col min="11" max="11" width="12.5703125" style="620" customWidth="1"/>
    <col min="12" max="13" width="11.85546875" style="683" customWidth="1"/>
    <col min="14" max="14" width="60.85546875" style="726" customWidth="1"/>
    <col min="15" max="16384" width="9.140625" style="834"/>
  </cols>
  <sheetData>
    <row r="1" spans="1:14" x14ac:dyDescent="0.25">
      <c r="A1" s="834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35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764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763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437000</v>
      </c>
      <c r="K11" s="825">
        <f t="shared" ref="K11:K30" si="0">G11-J11</f>
        <v>-17004</v>
      </c>
      <c r="L11" s="361">
        <f t="shared" ref="L11:L30" si="1">J11/I11</f>
        <v>9104.1666666666661</v>
      </c>
      <c r="M11" s="361">
        <f t="shared" ref="M11:M16" si="2">L11*48</f>
        <v>437000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3">
        <v>42289</v>
      </c>
      <c r="I13" s="625" t="s">
        <v>396</v>
      </c>
      <c r="J13" s="695">
        <v>273000</v>
      </c>
      <c r="K13" s="501">
        <f t="shared" si="0"/>
        <v>9000</v>
      </c>
      <c r="L13" s="110">
        <f t="shared" si="1"/>
        <v>5934.782608695652</v>
      </c>
      <c r="M13" s="110">
        <f t="shared" si="2"/>
        <v>284869.5652173913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3">
        <v>42289</v>
      </c>
      <c r="I14" s="625" t="s">
        <v>396</v>
      </c>
      <c r="J14" s="695">
        <v>65700</v>
      </c>
      <c r="K14" s="111">
        <f t="shared" si="0"/>
        <v>-12100</v>
      </c>
      <c r="L14" s="110">
        <f t="shared" si="1"/>
        <v>1428.2608695652175</v>
      </c>
      <c r="M14" s="110">
        <f t="shared" si="2"/>
        <v>68556.521739130432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397</v>
      </c>
      <c r="J15" s="688">
        <v>1790000</v>
      </c>
      <c r="K15" s="825">
        <f t="shared" si="0"/>
        <v>-190004</v>
      </c>
      <c r="L15" s="361">
        <f t="shared" si="1"/>
        <v>40681.818181818184</v>
      </c>
      <c r="M15" s="361">
        <f t="shared" si="2"/>
        <v>1952727.2727272729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74">
        <v>42289</v>
      </c>
      <c r="I16" s="625" t="s">
        <v>396</v>
      </c>
      <c r="J16" s="695">
        <v>817000</v>
      </c>
      <c r="K16" s="501">
        <f t="shared" si="0"/>
        <v>51400</v>
      </c>
      <c r="L16" s="110">
        <f t="shared" si="1"/>
        <v>17760.869565217392</v>
      </c>
      <c r="M16" s="110">
        <f t="shared" si="2"/>
        <v>852521.73913043481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22000</v>
      </c>
      <c r="K17" s="825">
        <f t="shared" si="0"/>
        <v>-2100</v>
      </c>
      <c r="L17" s="361">
        <f t="shared" si="1"/>
        <v>916.66666666666663</v>
      </c>
      <c r="M17" s="361">
        <f>L17*24</f>
        <v>22000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528000</v>
      </c>
      <c r="K18" s="825">
        <f t="shared" si="0"/>
        <v>-458600</v>
      </c>
      <c r="L18" s="361">
        <f t="shared" si="1"/>
        <v>44000</v>
      </c>
      <c r="M18" s="361">
        <f>L18*12</f>
        <v>528000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90400</v>
      </c>
      <c r="K19" s="825">
        <f t="shared" si="0"/>
        <v>-18100</v>
      </c>
      <c r="L19" s="361">
        <f t="shared" si="1"/>
        <v>7533.333333333333</v>
      </c>
      <c r="M19" s="361">
        <f>L19*12</f>
        <v>90400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135000</v>
      </c>
      <c r="K22" s="622">
        <f t="shared" si="0"/>
        <v>13000</v>
      </c>
      <c r="L22" s="361">
        <f t="shared" si="1"/>
        <v>11250</v>
      </c>
      <c r="M22" s="361">
        <f t="shared" ref="M22:M27" si="3">L22*12</f>
        <v>135000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31500</v>
      </c>
      <c r="K23" s="825">
        <f t="shared" si="0"/>
        <v>-7500</v>
      </c>
      <c r="L23" s="361">
        <f t="shared" si="1"/>
        <v>2625</v>
      </c>
      <c r="M23" s="361">
        <f t="shared" si="3"/>
        <v>31500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444000</v>
      </c>
      <c r="K24" s="825">
        <f t="shared" si="0"/>
        <v>-315000</v>
      </c>
      <c r="L24" s="361">
        <f t="shared" si="1"/>
        <v>37000</v>
      </c>
      <c r="M24" s="361">
        <f t="shared" si="3"/>
        <v>444000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3">
        <v>43331</v>
      </c>
      <c r="I26" s="619">
        <v>12</v>
      </c>
      <c r="J26" s="2">
        <v>142000</v>
      </c>
      <c r="K26" s="501">
        <f t="shared" si="0"/>
        <v>27200</v>
      </c>
      <c r="L26" s="582">
        <f t="shared" si="1"/>
        <v>11833.333333333334</v>
      </c>
      <c r="M26" s="582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3">
        <v>43345</v>
      </c>
      <c r="I27" s="619">
        <v>12</v>
      </c>
      <c r="J27" s="9">
        <v>73800</v>
      </c>
      <c r="K27" s="501">
        <f t="shared" si="0"/>
        <v>63700</v>
      </c>
      <c r="L27" s="582">
        <f t="shared" si="1"/>
        <v>6150</v>
      </c>
      <c r="M27" s="582">
        <f t="shared" si="3"/>
        <v>73800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398</v>
      </c>
      <c r="J28" s="696">
        <v>566000</v>
      </c>
      <c r="K28" s="111">
        <f t="shared" si="0"/>
        <v>-207200</v>
      </c>
      <c r="L28" s="110">
        <f t="shared" si="1"/>
        <v>13476.190476190477</v>
      </c>
      <c r="M28" s="110">
        <f t="shared" ref="M28:M30" si="4">L28*48</f>
        <v>646857.14285714296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399</v>
      </c>
      <c r="J29" s="696">
        <v>88200</v>
      </c>
      <c r="K29" s="111">
        <f t="shared" si="0"/>
        <v>-20845.929999999993</v>
      </c>
      <c r="L29" s="110">
        <f t="shared" si="1"/>
        <v>2205</v>
      </c>
      <c r="M29" s="110">
        <f t="shared" si="4"/>
        <v>105840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399</v>
      </c>
      <c r="J30" s="695">
        <v>41000</v>
      </c>
      <c r="K30" s="501">
        <f t="shared" si="0"/>
        <v>26114</v>
      </c>
      <c r="L30" s="110">
        <f t="shared" si="1"/>
        <v>1025</v>
      </c>
      <c r="M30" s="110">
        <f t="shared" si="4"/>
        <v>49200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399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399</v>
      </c>
      <c r="J32" s="695">
        <v>47000</v>
      </c>
      <c r="K32" s="501">
        <f>G32-J32</f>
        <v>68272.710000000006</v>
      </c>
      <c r="L32" s="110">
        <f>J32/I32</f>
        <v>1175</v>
      </c>
      <c r="M32" s="110">
        <f>L32*48</f>
        <v>56400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399</v>
      </c>
      <c r="J33" s="695">
        <v>48600</v>
      </c>
      <c r="K33" s="501">
        <f>G33-J33</f>
        <v>18540</v>
      </c>
      <c r="L33" s="110">
        <f>J33/I33</f>
        <v>1215</v>
      </c>
      <c r="M33" s="110">
        <f>L33*48</f>
        <v>58320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69</v>
      </c>
      <c r="J34" s="698">
        <v>16765000</v>
      </c>
      <c r="K34" s="501">
        <f>G34-J34</f>
        <v>13235000</v>
      </c>
      <c r="L34" s="110">
        <f>J34/I34</f>
        <v>453108.10810810811</v>
      </c>
      <c r="M34" s="110">
        <f>L34*48</f>
        <v>21749189.189189188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68</v>
      </c>
      <c r="J35" s="696">
        <v>79000</v>
      </c>
      <c r="K35" s="501">
        <f>G35-J35</f>
        <v>12949</v>
      </c>
      <c r="L35" s="110">
        <f>J35/I35</f>
        <v>2393.939393939394</v>
      </c>
      <c r="M35" s="110">
        <f>L35*48</f>
        <v>114909.09090909091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17</v>
      </c>
      <c r="J36" s="696">
        <v>1613500</v>
      </c>
      <c r="K36" s="501">
        <f t="shared" ref="K36:K45" si="5">G36-J36</f>
        <v>4776500</v>
      </c>
      <c r="L36" s="110">
        <f t="shared" ref="L36:L45" si="6">J36/I36</f>
        <v>94911.76470588235</v>
      </c>
      <c r="M36" s="110">
        <f>L36*48</f>
        <v>4555764.7058823528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17</v>
      </c>
      <c r="J37" s="696">
        <v>108500</v>
      </c>
      <c r="K37" s="111">
        <f t="shared" si="5"/>
        <v>-73500</v>
      </c>
      <c r="L37" s="110">
        <f t="shared" si="6"/>
        <v>6382.3529411764703</v>
      </c>
      <c r="M37" s="110">
        <f>L37*24</f>
        <v>153176.4705882353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4</v>
      </c>
      <c r="J38" s="696">
        <v>5000</v>
      </c>
      <c r="K38" s="501">
        <f t="shared" si="5"/>
        <v>8700</v>
      </c>
      <c r="L38" s="110">
        <f t="shared" si="6"/>
        <v>1250</v>
      </c>
      <c r="M38" s="110">
        <f>L38*12</f>
        <v>15000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4</v>
      </c>
      <c r="J39" s="696">
        <v>2000</v>
      </c>
      <c r="K39" s="501">
        <f t="shared" si="5"/>
        <v>11790</v>
      </c>
      <c r="L39" s="110">
        <f t="shared" si="6"/>
        <v>500</v>
      </c>
      <c r="M39" s="110">
        <f>L39*12</f>
        <v>6000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4</v>
      </c>
      <c r="J40" s="696">
        <v>8800</v>
      </c>
      <c r="K40" s="501">
        <f t="shared" si="5"/>
        <v>32100</v>
      </c>
      <c r="L40" s="110">
        <f t="shared" si="6"/>
        <v>2200</v>
      </c>
      <c r="M40" s="110">
        <f>L40*12</f>
        <v>26400</v>
      </c>
      <c r="N40" s="810" t="s">
        <v>745</v>
      </c>
    </row>
    <row r="41" spans="1:14" ht="30" customHeight="1" x14ac:dyDescent="0.25">
      <c r="A41" s="760">
        <v>104554</v>
      </c>
      <c r="B41" s="760" t="s">
        <v>24</v>
      </c>
      <c r="C41" s="761" t="s">
        <v>731</v>
      </c>
      <c r="D41" s="762">
        <v>42738</v>
      </c>
      <c r="E41" s="762">
        <v>44199</v>
      </c>
      <c r="F41" s="760" t="s">
        <v>4</v>
      </c>
      <c r="G41" s="828">
        <v>576000</v>
      </c>
      <c r="H41" s="554">
        <v>42769</v>
      </c>
      <c r="I41" s="619">
        <v>30</v>
      </c>
      <c r="J41" s="696">
        <v>178800</v>
      </c>
      <c r="K41" s="501">
        <f t="shared" si="5"/>
        <v>397200</v>
      </c>
      <c r="L41" s="110">
        <f t="shared" si="6"/>
        <v>5960</v>
      </c>
      <c r="M41" s="110">
        <f t="shared" ref="M41:M47" si="7">L41*48</f>
        <v>286080</v>
      </c>
      <c r="N41" s="809" t="s">
        <v>758</v>
      </c>
    </row>
    <row r="42" spans="1:14" ht="30" customHeight="1" x14ac:dyDescent="0.25">
      <c r="A42" s="676">
        <v>124338</v>
      </c>
      <c r="B42" s="678" t="s">
        <v>582</v>
      </c>
      <c r="C42" s="679" t="s">
        <v>583</v>
      </c>
      <c r="D42" s="680">
        <v>42989</v>
      </c>
      <c r="E42" s="680">
        <v>44450</v>
      </c>
      <c r="F42" s="676" t="s">
        <v>4</v>
      </c>
      <c r="G42" s="829">
        <v>48800</v>
      </c>
      <c r="H42" s="4">
        <v>43019</v>
      </c>
      <c r="I42" s="619">
        <v>20</v>
      </c>
      <c r="J42" s="696">
        <v>135000</v>
      </c>
      <c r="K42" s="111">
        <f t="shared" si="5"/>
        <v>-86200</v>
      </c>
      <c r="L42" s="110">
        <f t="shared" si="6"/>
        <v>6750</v>
      </c>
      <c r="M42" s="110">
        <f t="shared" si="7"/>
        <v>324000</v>
      </c>
      <c r="N42" s="810" t="s">
        <v>745</v>
      </c>
    </row>
    <row r="43" spans="1:14" ht="30" customHeight="1" x14ac:dyDescent="0.25">
      <c r="A43" s="676">
        <v>124338</v>
      </c>
      <c r="B43" s="678" t="s">
        <v>582</v>
      </c>
      <c r="C43" s="679" t="s">
        <v>584</v>
      </c>
      <c r="D43" s="681">
        <v>42998</v>
      </c>
      <c r="E43" s="680">
        <v>44459</v>
      </c>
      <c r="F43" s="676" t="s">
        <v>4</v>
      </c>
      <c r="G43" s="829">
        <v>49300</v>
      </c>
      <c r="H43" s="4">
        <v>43028</v>
      </c>
      <c r="I43" s="619">
        <v>20</v>
      </c>
      <c r="J43" s="696">
        <v>50000</v>
      </c>
      <c r="K43" s="111">
        <f t="shared" si="5"/>
        <v>-700</v>
      </c>
      <c r="L43" s="110">
        <f t="shared" si="6"/>
        <v>2500</v>
      </c>
      <c r="M43" s="110">
        <f t="shared" si="7"/>
        <v>120000</v>
      </c>
      <c r="N43" s="810" t="s">
        <v>748</v>
      </c>
    </row>
    <row r="44" spans="1:14" ht="30" customHeight="1" x14ac:dyDescent="0.25">
      <c r="A44" s="676">
        <v>115483</v>
      </c>
      <c r="B44" s="676" t="s">
        <v>580</v>
      </c>
      <c r="C44" s="676" t="s">
        <v>601</v>
      </c>
      <c r="D44" s="680">
        <v>43096</v>
      </c>
      <c r="E44" s="680">
        <v>44557</v>
      </c>
      <c r="F44" s="676" t="s">
        <v>4</v>
      </c>
      <c r="G44" s="829">
        <v>1500000</v>
      </c>
      <c r="H44" s="4">
        <v>43127</v>
      </c>
      <c r="I44" s="619">
        <v>19</v>
      </c>
      <c r="J44" s="696">
        <v>552000</v>
      </c>
      <c r="K44" s="501">
        <f t="shared" si="5"/>
        <v>948000</v>
      </c>
      <c r="L44" s="110">
        <f t="shared" si="6"/>
        <v>29052.63157894737</v>
      </c>
      <c r="M44" s="110">
        <f t="shared" si="7"/>
        <v>1394526.3157894737</v>
      </c>
      <c r="N44" s="809"/>
    </row>
    <row r="45" spans="1:14" ht="30" customHeight="1" x14ac:dyDescent="0.25">
      <c r="A45" s="676">
        <v>125973</v>
      </c>
      <c r="B45" s="676" t="s">
        <v>27</v>
      </c>
      <c r="C45" s="679" t="s">
        <v>437</v>
      </c>
      <c r="D45" s="680">
        <v>43096</v>
      </c>
      <c r="E45" s="680">
        <v>44557</v>
      </c>
      <c r="F45" s="676" t="s">
        <v>4</v>
      </c>
      <c r="G45" s="829">
        <v>350000</v>
      </c>
      <c r="H45" s="4">
        <v>43096</v>
      </c>
      <c r="I45" s="619">
        <v>20</v>
      </c>
      <c r="J45" s="696">
        <v>217000</v>
      </c>
      <c r="K45" s="501">
        <f t="shared" si="5"/>
        <v>133000</v>
      </c>
      <c r="L45" s="110">
        <f t="shared" si="6"/>
        <v>10850</v>
      </c>
      <c r="M45" s="110">
        <f t="shared" si="7"/>
        <v>520800</v>
      </c>
      <c r="N45" s="809"/>
    </row>
    <row r="46" spans="1:14" ht="30" customHeight="1" x14ac:dyDescent="0.25">
      <c r="A46" s="738">
        <v>126114</v>
      </c>
      <c r="B46" s="738" t="s">
        <v>630</v>
      </c>
      <c r="C46" s="738"/>
      <c r="D46" s="741">
        <v>43426</v>
      </c>
      <c r="E46" s="741">
        <v>44887</v>
      </c>
      <c r="F46" s="738" t="s">
        <v>4</v>
      </c>
      <c r="G46" s="830">
        <v>7400000</v>
      </c>
      <c r="H46" s="407">
        <v>43456</v>
      </c>
      <c r="I46" s="2">
        <v>7</v>
      </c>
      <c r="J46" s="696">
        <v>995000</v>
      </c>
      <c r="K46" s="501">
        <f>G46-J46</f>
        <v>6405000</v>
      </c>
      <c r="L46" s="110">
        <f>J46/I46</f>
        <v>142142.85714285713</v>
      </c>
      <c r="M46" s="110">
        <f t="shared" si="7"/>
        <v>6822857.1428571418</v>
      </c>
      <c r="N46" s="810" t="s">
        <v>756</v>
      </c>
    </row>
    <row r="47" spans="1:14" ht="30" customHeight="1" x14ac:dyDescent="0.25">
      <c r="A47" s="795" t="s">
        <v>380</v>
      </c>
      <c r="B47" s="796" t="s">
        <v>47</v>
      </c>
      <c r="C47" s="811" t="s">
        <v>749</v>
      </c>
      <c r="D47" s="797">
        <v>43601</v>
      </c>
      <c r="E47" s="798">
        <v>45062</v>
      </c>
      <c r="F47" s="799" t="s">
        <v>4</v>
      </c>
      <c r="G47" s="831">
        <v>2614000</v>
      </c>
      <c r="H47" s="407">
        <v>43601</v>
      </c>
      <c r="I47" s="2">
        <v>2</v>
      </c>
      <c r="J47" s="696">
        <v>115000</v>
      </c>
      <c r="K47" s="501">
        <f>G47-J47</f>
        <v>2499000</v>
      </c>
      <c r="L47" s="110">
        <f>J47/I47</f>
        <v>57500</v>
      </c>
      <c r="M47" s="110">
        <f t="shared" si="7"/>
        <v>2760000</v>
      </c>
      <c r="N47" s="809" t="s">
        <v>760</v>
      </c>
    </row>
    <row r="48" spans="1:14" ht="30" customHeight="1" x14ac:dyDescent="0.25"/>
    <row r="49" ht="30" customHeight="1" x14ac:dyDescent="0.25"/>
    <row r="50" ht="30" customHeight="1" x14ac:dyDescent="0.25"/>
  </sheetData>
  <sheetProtection selectLockedCells="1" selectUnlockedCells="1"/>
  <autoFilter ref="B1:B50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6" activePane="bottomLeft" state="frozen"/>
      <selection activeCell="H5" sqref="H5"/>
      <selection pane="bottomLeft" activeCell="J48" sqref="J48"/>
    </sheetView>
  </sheetViews>
  <sheetFormatPr defaultColWidth="9.140625" defaultRowHeight="15" x14ac:dyDescent="0.25"/>
  <cols>
    <col min="1" max="1" width="10.28515625" style="836" customWidth="1"/>
    <col min="2" max="2" width="22.28515625" style="836" customWidth="1"/>
    <col min="3" max="3" width="15" style="836" customWidth="1"/>
    <col min="4" max="4" width="10.5703125" style="836" customWidth="1"/>
    <col min="5" max="5" width="10.7109375" style="836" customWidth="1"/>
    <col min="6" max="6" width="12.7109375" style="836" customWidth="1"/>
    <col min="7" max="7" width="17.5703125" style="620" customWidth="1"/>
    <col min="8" max="8" width="10.140625" style="836" customWidth="1"/>
    <col min="9" max="9" width="10.28515625" style="836" customWidth="1"/>
    <col min="10" max="10" width="11.28515625" style="836" customWidth="1"/>
    <col min="11" max="11" width="12.5703125" style="620" customWidth="1"/>
    <col min="12" max="13" width="11.85546875" style="683" customWidth="1"/>
    <col min="14" max="14" width="60.85546875" style="726" customWidth="1"/>
    <col min="15" max="16384" width="9.140625" style="836"/>
  </cols>
  <sheetData>
    <row r="1" spans="1:14" x14ac:dyDescent="0.25">
      <c r="A1" s="836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37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768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767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437000</v>
      </c>
      <c r="K11" s="825">
        <f t="shared" ref="K11:K30" si="0">G11-J11</f>
        <v>-17004</v>
      </c>
      <c r="L11" s="361">
        <f t="shared" ref="L11:L30" si="1">J11/I11</f>
        <v>9104.1666666666661</v>
      </c>
      <c r="M11" s="361">
        <f t="shared" ref="M11:M16" si="2">L11*48</f>
        <v>437000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3">
        <v>42289</v>
      </c>
      <c r="I13" s="625" t="s">
        <v>396</v>
      </c>
      <c r="J13" s="695">
        <v>274300</v>
      </c>
      <c r="K13" s="501">
        <f t="shared" si="0"/>
        <v>7700</v>
      </c>
      <c r="L13" s="110">
        <f t="shared" si="1"/>
        <v>5963.04347826087</v>
      </c>
      <c r="M13" s="110">
        <f t="shared" si="2"/>
        <v>286226.08695652173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3">
        <v>42289</v>
      </c>
      <c r="I14" s="625" t="s">
        <v>396</v>
      </c>
      <c r="J14" s="695">
        <v>65700</v>
      </c>
      <c r="K14" s="111">
        <f t="shared" si="0"/>
        <v>-12100</v>
      </c>
      <c r="L14" s="110">
        <f t="shared" si="1"/>
        <v>1428.2608695652175</v>
      </c>
      <c r="M14" s="110">
        <f t="shared" si="2"/>
        <v>68556.521739130432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397</v>
      </c>
      <c r="J15" s="688">
        <v>1727000</v>
      </c>
      <c r="K15" s="825">
        <f t="shared" si="0"/>
        <v>-127004</v>
      </c>
      <c r="L15" s="361">
        <f t="shared" si="1"/>
        <v>39250</v>
      </c>
      <c r="M15" s="361">
        <f t="shared" si="2"/>
        <v>1884000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74">
        <v>42289</v>
      </c>
      <c r="I16" s="625" t="s">
        <v>396</v>
      </c>
      <c r="J16" s="695">
        <v>817000</v>
      </c>
      <c r="K16" s="501">
        <f t="shared" si="0"/>
        <v>51400</v>
      </c>
      <c r="L16" s="110">
        <f t="shared" si="1"/>
        <v>17760.869565217392</v>
      </c>
      <c r="M16" s="110">
        <f t="shared" si="2"/>
        <v>852521.73913043481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22000</v>
      </c>
      <c r="K17" s="825">
        <f t="shared" si="0"/>
        <v>-2100</v>
      </c>
      <c r="L17" s="361">
        <f t="shared" si="1"/>
        <v>916.66666666666663</v>
      </c>
      <c r="M17" s="361">
        <f>L17*24</f>
        <v>22000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528000</v>
      </c>
      <c r="K18" s="825">
        <f t="shared" si="0"/>
        <v>-458600</v>
      </c>
      <c r="L18" s="361">
        <f t="shared" si="1"/>
        <v>44000</v>
      </c>
      <c r="M18" s="361">
        <f>L18*12</f>
        <v>528000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90400</v>
      </c>
      <c r="K19" s="825">
        <f t="shared" si="0"/>
        <v>-18100</v>
      </c>
      <c r="L19" s="361">
        <f t="shared" si="1"/>
        <v>7533.333333333333</v>
      </c>
      <c r="M19" s="361">
        <f>L19*12</f>
        <v>90400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135000</v>
      </c>
      <c r="K22" s="622">
        <f t="shared" si="0"/>
        <v>13000</v>
      </c>
      <c r="L22" s="361">
        <f t="shared" si="1"/>
        <v>11250</v>
      </c>
      <c r="M22" s="361">
        <f t="shared" ref="M22:M27" si="3">L22*12</f>
        <v>135000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31500</v>
      </c>
      <c r="K23" s="825">
        <f t="shared" si="0"/>
        <v>-7500</v>
      </c>
      <c r="L23" s="361">
        <f t="shared" si="1"/>
        <v>2625</v>
      </c>
      <c r="M23" s="361">
        <f t="shared" si="3"/>
        <v>31500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444000</v>
      </c>
      <c r="K24" s="825">
        <f t="shared" si="0"/>
        <v>-315000</v>
      </c>
      <c r="L24" s="361">
        <f t="shared" si="1"/>
        <v>37000</v>
      </c>
      <c r="M24" s="361">
        <f t="shared" si="3"/>
        <v>444000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3">
        <v>43331</v>
      </c>
      <c r="I26" s="619">
        <v>12</v>
      </c>
      <c r="J26" s="2">
        <v>143000</v>
      </c>
      <c r="K26" s="501">
        <f t="shared" si="0"/>
        <v>26200</v>
      </c>
      <c r="L26" s="582">
        <f t="shared" si="1"/>
        <v>11916.666666666666</v>
      </c>
      <c r="M26" s="582">
        <f t="shared" si="3"/>
        <v>143000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3">
        <v>43345</v>
      </c>
      <c r="I27" s="619">
        <v>12</v>
      </c>
      <c r="J27" s="9">
        <v>89200</v>
      </c>
      <c r="K27" s="501">
        <f t="shared" si="0"/>
        <v>48300</v>
      </c>
      <c r="L27" s="582">
        <f t="shared" si="1"/>
        <v>7433.333333333333</v>
      </c>
      <c r="M27" s="582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398</v>
      </c>
      <c r="J28" s="696">
        <v>566200</v>
      </c>
      <c r="K28" s="111">
        <f t="shared" si="0"/>
        <v>-207400</v>
      </c>
      <c r="L28" s="110">
        <f t="shared" si="1"/>
        <v>13480.952380952382</v>
      </c>
      <c r="M28" s="110">
        <f t="shared" ref="M28:M30" si="4">L28*48</f>
        <v>647085.71428571432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399</v>
      </c>
      <c r="J29" s="696">
        <v>88200</v>
      </c>
      <c r="K29" s="111">
        <f t="shared" si="0"/>
        <v>-20845.929999999993</v>
      </c>
      <c r="L29" s="110">
        <f t="shared" si="1"/>
        <v>2205</v>
      </c>
      <c r="M29" s="110">
        <f t="shared" si="4"/>
        <v>105840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399</v>
      </c>
      <c r="J30" s="695">
        <v>40800</v>
      </c>
      <c r="K30" s="501">
        <f t="shared" si="0"/>
        <v>26314</v>
      </c>
      <c r="L30" s="110">
        <f t="shared" si="1"/>
        <v>1020</v>
      </c>
      <c r="M30" s="110">
        <f t="shared" si="4"/>
        <v>48960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399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399</v>
      </c>
      <c r="J32" s="695">
        <v>48000</v>
      </c>
      <c r="K32" s="501">
        <f>G32-J32</f>
        <v>67272.710000000006</v>
      </c>
      <c r="L32" s="110">
        <f>J32/I32</f>
        <v>1200</v>
      </c>
      <c r="M32" s="110">
        <f>L32*48</f>
        <v>57600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399</v>
      </c>
      <c r="J33" s="695">
        <v>48500</v>
      </c>
      <c r="K33" s="501">
        <f>G33-J33</f>
        <v>18640</v>
      </c>
      <c r="L33" s="110">
        <f>J33/I33</f>
        <v>1212.5</v>
      </c>
      <c r="M33" s="110">
        <f>L33*48</f>
        <v>58200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69</v>
      </c>
      <c r="J34" s="698">
        <v>17027500</v>
      </c>
      <c r="K34" s="501">
        <f>G34-J34</f>
        <v>12972500</v>
      </c>
      <c r="L34" s="110">
        <f>J34/I34</f>
        <v>460202.70270270272</v>
      </c>
      <c r="M34" s="110">
        <f>L34*48</f>
        <v>22089729.729729731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68</v>
      </c>
      <c r="J35" s="696">
        <v>78800</v>
      </c>
      <c r="K35" s="501">
        <f>G35-J35</f>
        <v>13149</v>
      </c>
      <c r="L35" s="110">
        <f>J35/I35</f>
        <v>2387.878787878788</v>
      </c>
      <c r="M35" s="110">
        <f>L35*48</f>
        <v>114618.18181818182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17</v>
      </c>
      <c r="J36" s="696">
        <v>1666900</v>
      </c>
      <c r="K36" s="501">
        <f t="shared" ref="K36:K45" si="5">G36-J36</f>
        <v>4723100</v>
      </c>
      <c r="L36" s="110">
        <f t="shared" ref="L36:L45" si="6">J36/I36</f>
        <v>98052.941176470587</v>
      </c>
      <c r="M36" s="110">
        <f>L36*48</f>
        <v>4706541.176470588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17</v>
      </c>
      <c r="J37" s="696">
        <v>123900</v>
      </c>
      <c r="K37" s="111">
        <f t="shared" si="5"/>
        <v>-88900</v>
      </c>
      <c r="L37" s="110">
        <f t="shared" si="6"/>
        <v>7288.2352941176468</v>
      </c>
      <c r="M37" s="110">
        <f>L37*24</f>
        <v>174917.64705882352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4</v>
      </c>
      <c r="J38" s="696">
        <v>4500</v>
      </c>
      <c r="K38" s="501">
        <f t="shared" si="5"/>
        <v>9200</v>
      </c>
      <c r="L38" s="110">
        <f t="shared" si="6"/>
        <v>1125</v>
      </c>
      <c r="M38" s="110">
        <f>L38*12</f>
        <v>13500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4</v>
      </c>
      <c r="J39" s="696">
        <v>2000</v>
      </c>
      <c r="K39" s="501">
        <f t="shared" si="5"/>
        <v>11790</v>
      </c>
      <c r="L39" s="110">
        <f t="shared" si="6"/>
        <v>500</v>
      </c>
      <c r="M39" s="110">
        <f>L39*12</f>
        <v>6000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4</v>
      </c>
      <c r="J40" s="696">
        <v>8800</v>
      </c>
      <c r="K40" s="501">
        <f t="shared" si="5"/>
        <v>32100</v>
      </c>
      <c r="L40" s="110">
        <f t="shared" si="6"/>
        <v>2200</v>
      </c>
      <c r="M40" s="110">
        <f>L40*12</f>
        <v>26400</v>
      </c>
      <c r="N40" s="810" t="s">
        <v>745</v>
      </c>
    </row>
    <row r="41" spans="1:14" ht="30" customHeight="1" x14ac:dyDescent="0.25">
      <c r="A41" s="760">
        <v>104554</v>
      </c>
      <c r="B41" s="760" t="s">
        <v>24</v>
      </c>
      <c r="C41" s="761" t="s">
        <v>731</v>
      </c>
      <c r="D41" s="762">
        <v>42738</v>
      </c>
      <c r="E41" s="762">
        <v>44199</v>
      </c>
      <c r="F41" s="760" t="s">
        <v>4</v>
      </c>
      <c r="G41" s="828">
        <v>576000</v>
      </c>
      <c r="H41" s="554">
        <v>42769</v>
      </c>
      <c r="I41" s="619">
        <v>30</v>
      </c>
      <c r="J41" s="696">
        <v>183500</v>
      </c>
      <c r="K41" s="501">
        <f t="shared" si="5"/>
        <v>392500</v>
      </c>
      <c r="L41" s="110">
        <f t="shared" si="6"/>
        <v>6116.666666666667</v>
      </c>
      <c r="M41" s="110">
        <f t="shared" ref="M41:M47" si="7">L41*48</f>
        <v>293600</v>
      </c>
      <c r="N41" s="809" t="s">
        <v>758</v>
      </c>
    </row>
    <row r="42" spans="1:14" ht="30" customHeight="1" x14ac:dyDescent="0.25">
      <c r="A42" s="676">
        <v>124338</v>
      </c>
      <c r="B42" s="678" t="s">
        <v>582</v>
      </c>
      <c r="C42" s="679" t="s">
        <v>583</v>
      </c>
      <c r="D42" s="680">
        <v>42989</v>
      </c>
      <c r="E42" s="680">
        <v>44450</v>
      </c>
      <c r="F42" s="676" t="s">
        <v>4</v>
      </c>
      <c r="G42" s="829">
        <v>48800</v>
      </c>
      <c r="H42" s="4">
        <v>43019</v>
      </c>
      <c r="I42" s="619">
        <v>20</v>
      </c>
      <c r="J42" s="696">
        <v>134200</v>
      </c>
      <c r="K42" s="111">
        <f t="shared" si="5"/>
        <v>-85400</v>
      </c>
      <c r="L42" s="110">
        <f t="shared" si="6"/>
        <v>6710</v>
      </c>
      <c r="M42" s="110">
        <f t="shared" si="7"/>
        <v>322080</v>
      </c>
      <c r="N42" s="810" t="s">
        <v>745</v>
      </c>
    </row>
    <row r="43" spans="1:14" ht="30" customHeight="1" x14ac:dyDescent="0.25">
      <c r="A43" s="676">
        <v>124338</v>
      </c>
      <c r="B43" s="678" t="s">
        <v>582</v>
      </c>
      <c r="C43" s="679" t="s">
        <v>584</v>
      </c>
      <c r="D43" s="681">
        <v>42998</v>
      </c>
      <c r="E43" s="680">
        <v>44459</v>
      </c>
      <c r="F43" s="676" t="s">
        <v>4</v>
      </c>
      <c r="G43" s="829">
        <v>49300</v>
      </c>
      <c r="H43" s="4">
        <v>43028</v>
      </c>
      <c r="I43" s="619">
        <v>20</v>
      </c>
      <c r="J43" s="696">
        <v>42000</v>
      </c>
      <c r="K43" s="501">
        <f t="shared" si="5"/>
        <v>7300</v>
      </c>
      <c r="L43" s="110">
        <f t="shared" si="6"/>
        <v>2100</v>
      </c>
      <c r="M43" s="110">
        <f t="shared" si="7"/>
        <v>100800</v>
      </c>
      <c r="N43" s="810" t="s">
        <v>748</v>
      </c>
    </row>
    <row r="44" spans="1:14" ht="30" customHeight="1" x14ac:dyDescent="0.25">
      <c r="A44" s="676">
        <v>115483</v>
      </c>
      <c r="B44" s="676" t="s">
        <v>580</v>
      </c>
      <c r="C44" s="676" t="s">
        <v>601</v>
      </c>
      <c r="D44" s="680">
        <v>43096</v>
      </c>
      <c r="E44" s="680">
        <v>44557</v>
      </c>
      <c r="F44" s="676" t="s">
        <v>4</v>
      </c>
      <c r="G44" s="829">
        <v>1500000</v>
      </c>
      <c r="H44" s="4">
        <v>43127</v>
      </c>
      <c r="I44" s="619">
        <v>19</v>
      </c>
      <c r="J44" s="696">
        <v>590600</v>
      </c>
      <c r="K44" s="501">
        <f t="shared" si="5"/>
        <v>909400</v>
      </c>
      <c r="L44" s="110">
        <f t="shared" si="6"/>
        <v>31084.21052631579</v>
      </c>
      <c r="M44" s="110">
        <f t="shared" si="7"/>
        <v>1492042.105263158</v>
      </c>
      <c r="N44" s="809"/>
    </row>
    <row r="45" spans="1:14" ht="30" customHeight="1" x14ac:dyDescent="0.25">
      <c r="A45" s="676">
        <v>125973</v>
      </c>
      <c r="B45" s="676" t="s">
        <v>27</v>
      </c>
      <c r="C45" s="679" t="s">
        <v>437</v>
      </c>
      <c r="D45" s="680">
        <v>43096</v>
      </c>
      <c r="E45" s="680">
        <v>44557</v>
      </c>
      <c r="F45" s="676" t="s">
        <v>4</v>
      </c>
      <c r="G45" s="829">
        <v>350000</v>
      </c>
      <c r="H45" s="4">
        <v>43096</v>
      </c>
      <c r="I45" s="619">
        <v>20</v>
      </c>
      <c r="J45" s="696">
        <v>218800</v>
      </c>
      <c r="K45" s="501">
        <f t="shared" si="5"/>
        <v>131200</v>
      </c>
      <c r="L45" s="110">
        <f t="shared" si="6"/>
        <v>10940</v>
      </c>
      <c r="M45" s="110">
        <f t="shared" si="7"/>
        <v>525120</v>
      </c>
      <c r="N45" s="809"/>
    </row>
    <row r="46" spans="1:14" ht="30" customHeight="1" x14ac:dyDescent="0.25">
      <c r="A46" s="738">
        <v>126114</v>
      </c>
      <c r="B46" s="738" t="s">
        <v>630</v>
      </c>
      <c r="C46" s="738"/>
      <c r="D46" s="741">
        <v>43426</v>
      </c>
      <c r="E46" s="741">
        <v>44887</v>
      </c>
      <c r="F46" s="738" t="s">
        <v>4</v>
      </c>
      <c r="G46" s="830">
        <v>7400000</v>
      </c>
      <c r="H46" s="407">
        <v>43456</v>
      </c>
      <c r="I46" s="2">
        <v>7</v>
      </c>
      <c r="J46" s="696">
        <v>1000000</v>
      </c>
      <c r="K46" s="501">
        <f>G46-J46</f>
        <v>6400000</v>
      </c>
      <c r="L46" s="110">
        <f>J46/I46</f>
        <v>142857.14285714287</v>
      </c>
      <c r="M46" s="110">
        <f t="shared" si="7"/>
        <v>6857142.8571428582</v>
      </c>
      <c r="N46" s="810" t="s">
        <v>756</v>
      </c>
    </row>
    <row r="47" spans="1:14" ht="30" customHeight="1" x14ac:dyDescent="0.25">
      <c r="A47" s="795" t="s">
        <v>380</v>
      </c>
      <c r="B47" s="796" t="s">
        <v>47</v>
      </c>
      <c r="C47" s="811" t="s">
        <v>749</v>
      </c>
      <c r="D47" s="797">
        <v>43601</v>
      </c>
      <c r="E47" s="798">
        <v>45062</v>
      </c>
      <c r="F47" s="799" t="s">
        <v>4</v>
      </c>
      <c r="G47" s="831">
        <v>2614000</v>
      </c>
      <c r="H47" s="407">
        <v>43601</v>
      </c>
      <c r="I47" s="2">
        <v>2</v>
      </c>
      <c r="J47" s="696">
        <v>127000</v>
      </c>
      <c r="K47" s="501">
        <f>G47-J47</f>
        <v>2487000</v>
      </c>
      <c r="L47" s="110">
        <f>J47/I47</f>
        <v>63500</v>
      </c>
      <c r="M47" s="110">
        <f t="shared" si="7"/>
        <v>3048000</v>
      </c>
      <c r="N47" s="809" t="s">
        <v>760</v>
      </c>
    </row>
    <row r="48" spans="1:14" ht="30" customHeight="1" x14ac:dyDescent="0.25"/>
    <row r="49" ht="30" customHeight="1" x14ac:dyDescent="0.25"/>
    <row r="50" ht="30" customHeight="1" x14ac:dyDescent="0.25"/>
  </sheetData>
  <sheetProtection selectLockedCells="1" selectUnlockedCells="1"/>
  <autoFilter ref="B1:B50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32" activePane="bottomLeft" state="frozen"/>
      <selection activeCell="H5" sqref="H5"/>
      <selection pane="bottomLeft" activeCell="I13" sqref="I13"/>
    </sheetView>
  </sheetViews>
  <sheetFormatPr defaultColWidth="9.140625" defaultRowHeight="15" x14ac:dyDescent="0.25"/>
  <cols>
    <col min="1" max="1" width="10.28515625" style="836" customWidth="1"/>
    <col min="2" max="2" width="22.28515625" style="836" customWidth="1"/>
    <col min="3" max="3" width="15" style="836" customWidth="1"/>
    <col min="4" max="4" width="10.5703125" style="836" customWidth="1"/>
    <col min="5" max="5" width="10.7109375" style="836" customWidth="1"/>
    <col min="6" max="6" width="12.7109375" style="836" customWidth="1"/>
    <col min="7" max="7" width="17.5703125" style="620" customWidth="1"/>
    <col min="8" max="8" width="10.140625" style="836" customWidth="1"/>
    <col min="9" max="9" width="10.28515625" style="836" customWidth="1"/>
    <col min="10" max="10" width="11.28515625" style="836" customWidth="1"/>
    <col min="11" max="11" width="12.5703125" style="620" customWidth="1"/>
    <col min="12" max="13" width="11.85546875" style="683" customWidth="1"/>
    <col min="14" max="14" width="60.85546875" style="726" customWidth="1"/>
    <col min="15" max="16384" width="9.140625" style="836"/>
  </cols>
  <sheetData>
    <row r="1" spans="1:14" x14ac:dyDescent="0.25">
      <c r="A1" s="836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37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766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765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437000</v>
      </c>
      <c r="K11" s="825">
        <f t="shared" ref="K11:K30" si="0">G11-J11</f>
        <v>-17004</v>
      </c>
      <c r="L11" s="361">
        <f t="shared" ref="L11:L30" si="1">J11/I11</f>
        <v>9104.1666666666661</v>
      </c>
      <c r="M11" s="361">
        <f t="shared" ref="M11:M16" si="2">L11*48</f>
        <v>437000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3">
        <v>42289</v>
      </c>
      <c r="I13" s="625" t="s">
        <v>396</v>
      </c>
      <c r="J13" s="695">
        <v>277700</v>
      </c>
      <c r="K13" s="501">
        <f t="shared" si="0"/>
        <v>4300</v>
      </c>
      <c r="L13" s="110">
        <f t="shared" si="1"/>
        <v>6036.95652173913</v>
      </c>
      <c r="M13" s="110">
        <f t="shared" si="2"/>
        <v>289773.91304347827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3">
        <v>42289</v>
      </c>
      <c r="I14" s="625" t="s">
        <v>396</v>
      </c>
      <c r="J14" s="695">
        <v>65700</v>
      </c>
      <c r="K14" s="111">
        <f t="shared" si="0"/>
        <v>-12100</v>
      </c>
      <c r="L14" s="110">
        <f t="shared" si="1"/>
        <v>1428.2608695652175</v>
      </c>
      <c r="M14" s="110">
        <f t="shared" si="2"/>
        <v>68556.521739130432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397</v>
      </c>
      <c r="J15" s="688">
        <v>1760000</v>
      </c>
      <c r="K15" s="825">
        <f t="shared" si="0"/>
        <v>-160004</v>
      </c>
      <c r="L15" s="361">
        <f t="shared" si="1"/>
        <v>40000</v>
      </c>
      <c r="M15" s="361">
        <f t="shared" si="2"/>
        <v>1920000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74">
        <v>42289</v>
      </c>
      <c r="I16" s="625" t="s">
        <v>396</v>
      </c>
      <c r="J16" s="695">
        <v>817000</v>
      </c>
      <c r="K16" s="501">
        <f t="shared" si="0"/>
        <v>51400</v>
      </c>
      <c r="L16" s="110">
        <f t="shared" si="1"/>
        <v>17760.869565217392</v>
      </c>
      <c r="M16" s="110">
        <f t="shared" si="2"/>
        <v>852521.73913043481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26000</v>
      </c>
      <c r="K17" s="825">
        <f t="shared" si="0"/>
        <v>-6100</v>
      </c>
      <c r="L17" s="361">
        <f t="shared" si="1"/>
        <v>1083.3333333333333</v>
      </c>
      <c r="M17" s="361">
        <f>L17*24</f>
        <v>26000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544000</v>
      </c>
      <c r="K18" s="825">
        <f t="shared" si="0"/>
        <v>-474600</v>
      </c>
      <c r="L18" s="361">
        <f t="shared" si="1"/>
        <v>45333.333333333336</v>
      </c>
      <c r="M18" s="361">
        <f>L18*12</f>
        <v>544000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93000</v>
      </c>
      <c r="K19" s="825">
        <f t="shared" si="0"/>
        <v>-20700</v>
      </c>
      <c r="L19" s="361">
        <f t="shared" si="1"/>
        <v>7750</v>
      </c>
      <c r="M19" s="361">
        <f>L19*12</f>
        <v>93000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147200</v>
      </c>
      <c r="K22" s="622">
        <f t="shared" si="0"/>
        <v>800</v>
      </c>
      <c r="L22" s="361">
        <f t="shared" si="1"/>
        <v>12266.666666666666</v>
      </c>
      <c r="M22" s="361">
        <f t="shared" ref="M22:M27" si="3">L22*12</f>
        <v>147200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65400</v>
      </c>
      <c r="K23" s="825">
        <f t="shared" si="0"/>
        <v>-41400</v>
      </c>
      <c r="L23" s="361">
        <f t="shared" si="1"/>
        <v>5450</v>
      </c>
      <c r="M23" s="361">
        <f t="shared" si="3"/>
        <v>65400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460000</v>
      </c>
      <c r="K24" s="825">
        <f t="shared" si="0"/>
        <v>-331000</v>
      </c>
      <c r="L24" s="361">
        <f t="shared" si="1"/>
        <v>38333.333333333336</v>
      </c>
      <c r="M24" s="361">
        <f t="shared" si="3"/>
        <v>460000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3">
        <v>43331</v>
      </c>
      <c r="I26" s="619">
        <v>12</v>
      </c>
      <c r="J26" s="2">
        <v>155300</v>
      </c>
      <c r="K26" s="501">
        <f t="shared" si="0"/>
        <v>13900</v>
      </c>
      <c r="L26" s="582">
        <f t="shared" si="1"/>
        <v>12941.666666666666</v>
      </c>
      <c r="M26" s="582">
        <f t="shared" si="3"/>
        <v>155300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3">
        <v>43345</v>
      </c>
      <c r="I27" s="619">
        <v>12</v>
      </c>
      <c r="J27" s="9">
        <v>110200</v>
      </c>
      <c r="K27" s="501">
        <f t="shared" si="0"/>
        <v>27300</v>
      </c>
      <c r="L27" s="582">
        <f t="shared" si="1"/>
        <v>9183.3333333333339</v>
      </c>
      <c r="M27" s="582">
        <f t="shared" si="3"/>
        <v>110200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398</v>
      </c>
      <c r="J28" s="696">
        <v>580000</v>
      </c>
      <c r="K28" s="111">
        <f t="shared" si="0"/>
        <v>-221200</v>
      </c>
      <c r="L28" s="110">
        <f t="shared" si="1"/>
        <v>13809.523809523809</v>
      </c>
      <c r="M28" s="110">
        <f t="shared" ref="M28:M30" si="4">L28*48</f>
        <v>662857.14285714284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399</v>
      </c>
      <c r="J29" s="696">
        <v>90000</v>
      </c>
      <c r="K29" s="111">
        <f t="shared" si="0"/>
        <v>-22645.929999999993</v>
      </c>
      <c r="L29" s="110">
        <f t="shared" si="1"/>
        <v>2250</v>
      </c>
      <c r="M29" s="110">
        <f t="shared" si="4"/>
        <v>108000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399</v>
      </c>
      <c r="J30" s="695">
        <v>40800</v>
      </c>
      <c r="K30" s="501">
        <f t="shared" si="0"/>
        <v>26314</v>
      </c>
      <c r="L30" s="110">
        <f t="shared" si="1"/>
        <v>1020</v>
      </c>
      <c r="M30" s="110">
        <f t="shared" si="4"/>
        <v>48960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399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399</v>
      </c>
      <c r="J32" s="695">
        <v>48000</v>
      </c>
      <c r="K32" s="501">
        <f>G32-J32</f>
        <v>67272.710000000006</v>
      </c>
      <c r="L32" s="110">
        <f>J32/I32</f>
        <v>1200</v>
      </c>
      <c r="M32" s="110">
        <f>L32*48</f>
        <v>57600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399</v>
      </c>
      <c r="J33" s="695">
        <v>48500</v>
      </c>
      <c r="K33" s="501">
        <f>G33-J33</f>
        <v>18640</v>
      </c>
      <c r="L33" s="110">
        <f>J33/I33</f>
        <v>1212.5</v>
      </c>
      <c r="M33" s="110">
        <f>L33*48</f>
        <v>58200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69</v>
      </c>
      <c r="J34" s="698">
        <v>17275300</v>
      </c>
      <c r="K34" s="501">
        <f>G34-J34</f>
        <v>12724700</v>
      </c>
      <c r="L34" s="110">
        <f>J34/I34</f>
        <v>466900</v>
      </c>
      <c r="M34" s="110">
        <f>L34*48</f>
        <v>22411200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68</v>
      </c>
      <c r="J35" s="696">
        <v>80300</v>
      </c>
      <c r="K35" s="501">
        <f>G35-J35</f>
        <v>11649</v>
      </c>
      <c r="L35" s="110">
        <f>J35/I35</f>
        <v>2433.3333333333335</v>
      </c>
      <c r="M35" s="110">
        <f>L35*48</f>
        <v>116800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17</v>
      </c>
      <c r="J36" s="696">
        <v>1678500</v>
      </c>
      <c r="K36" s="501">
        <f t="shared" ref="K36:K45" si="5">G36-J36</f>
        <v>4711500</v>
      </c>
      <c r="L36" s="110">
        <f t="shared" ref="L36:L45" si="6">J36/I36</f>
        <v>98735.294117647063</v>
      </c>
      <c r="M36" s="110">
        <f>L36*48</f>
        <v>4739294.1176470593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17</v>
      </c>
      <c r="J37" s="696">
        <v>147000</v>
      </c>
      <c r="K37" s="111">
        <f t="shared" si="5"/>
        <v>-112000</v>
      </c>
      <c r="L37" s="110">
        <f t="shared" si="6"/>
        <v>8647.0588235294126</v>
      </c>
      <c r="M37" s="110">
        <f>L37*24</f>
        <v>207529.4117647059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4</v>
      </c>
      <c r="J38" s="696">
        <v>4500</v>
      </c>
      <c r="K38" s="501">
        <f t="shared" si="5"/>
        <v>9200</v>
      </c>
      <c r="L38" s="110">
        <f t="shared" si="6"/>
        <v>1125</v>
      </c>
      <c r="M38" s="110">
        <f>L38*12</f>
        <v>13500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4</v>
      </c>
      <c r="J39" s="696">
        <v>2000</v>
      </c>
      <c r="K39" s="501">
        <f t="shared" si="5"/>
        <v>11790</v>
      </c>
      <c r="L39" s="110">
        <f t="shared" si="6"/>
        <v>500</v>
      </c>
      <c r="M39" s="110">
        <f>L39*12</f>
        <v>6000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4</v>
      </c>
      <c r="J40" s="696">
        <v>9600</v>
      </c>
      <c r="K40" s="501">
        <f t="shared" si="5"/>
        <v>31300</v>
      </c>
      <c r="L40" s="110">
        <f t="shared" si="6"/>
        <v>2400</v>
      </c>
      <c r="M40" s="110">
        <f>L40*12</f>
        <v>28800</v>
      </c>
      <c r="N40" s="810" t="s">
        <v>745</v>
      </c>
    </row>
    <row r="41" spans="1:14" ht="30" customHeight="1" x14ac:dyDescent="0.25">
      <c r="A41" s="760">
        <v>104554</v>
      </c>
      <c r="B41" s="760" t="s">
        <v>24</v>
      </c>
      <c r="C41" s="761" t="s">
        <v>731</v>
      </c>
      <c r="D41" s="762">
        <v>42738</v>
      </c>
      <c r="E41" s="762">
        <v>44199</v>
      </c>
      <c r="F41" s="760" t="s">
        <v>4</v>
      </c>
      <c r="G41" s="828">
        <v>576000</v>
      </c>
      <c r="H41" s="554">
        <v>42769</v>
      </c>
      <c r="I41" s="619">
        <v>30</v>
      </c>
      <c r="J41" s="696">
        <v>188000</v>
      </c>
      <c r="K41" s="501">
        <f t="shared" si="5"/>
        <v>388000</v>
      </c>
      <c r="L41" s="110">
        <f t="shared" si="6"/>
        <v>6266.666666666667</v>
      </c>
      <c r="M41" s="110">
        <f t="shared" ref="M41:M47" si="7">L41*48</f>
        <v>300800</v>
      </c>
      <c r="N41" s="809" t="s">
        <v>758</v>
      </c>
    </row>
    <row r="42" spans="1:14" ht="30" customHeight="1" x14ac:dyDescent="0.25">
      <c r="A42" s="676">
        <v>124338</v>
      </c>
      <c r="B42" s="678" t="s">
        <v>582</v>
      </c>
      <c r="C42" s="679" t="s">
        <v>583</v>
      </c>
      <c r="D42" s="680">
        <v>42989</v>
      </c>
      <c r="E42" s="680">
        <v>44450</v>
      </c>
      <c r="F42" s="676" t="s">
        <v>4</v>
      </c>
      <c r="G42" s="829">
        <v>48800</v>
      </c>
      <c r="H42" s="4">
        <v>43019</v>
      </c>
      <c r="I42" s="619">
        <v>20</v>
      </c>
      <c r="J42" s="696">
        <v>135000</v>
      </c>
      <c r="K42" s="111">
        <f t="shared" si="5"/>
        <v>-86200</v>
      </c>
      <c r="L42" s="110">
        <f t="shared" si="6"/>
        <v>6750</v>
      </c>
      <c r="M42" s="110">
        <f t="shared" si="7"/>
        <v>324000</v>
      </c>
      <c r="N42" s="810" t="s">
        <v>745</v>
      </c>
    </row>
    <row r="43" spans="1:14" ht="30" customHeight="1" x14ac:dyDescent="0.25">
      <c r="A43" s="676">
        <v>124338</v>
      </c>
      <c r="B43" s="678" t="s">
        <v>582</v>
      </c>
      <c r="C43" s="679" t="s">
        <v>584</v>
      </c>
      <c r="D43" s="681">
        <v>42998</v>
      </c>
      <c r="E43" s="680">
        <v>44459</v>
      </c>
      <c r="F43" s="676" t="s">
        <v>4</v>
      </c>
      <c r="G43" s="829">
        <v>49300</v>
      </c>
      <c r="H43" s="4">
        <v>43028</v>
      </c>
      <c r="I43" s="619">
        <v>20</v>
      </c>
      <c r="J43" s="696">
        <v>42000</v>
      </c>
      <c r="K43" s="501">
        <f t="shared" si="5"/>
        <v>7300</v>
      </c>
      <c r="L43" s="110">
        <f t="shared" si="6"/>
        <v>2100</v>
      </c>
      <c r="M43" s="110">
        <f t="shared" si="7"/>
        <v>100800</v>
      </c>
      <c r="N43" s="810" t="s">
        <v>748</v>
      </c>
    </row>
    <row r="44" spans="1:14" ht="30" customHeight="1" x14ac:dyDescent="0.25">
      <c r="A44" s="676">
        <v>115483</v>
      </c>
      <c r="B44" s="676" t="s">
        <v>580</v>
      </c>
      <c r="C44" s="676" t="s">
        <v>601</v>
      </c>
      <c r="D44" s="680">
        <v>43096</v>
      </c>
      <c r="E44" s="680">
        <v>44557</v>
      </c>
      <c r="F44" s="676" t="s">
        <v>4</v>
      </c>
      <c r="G44" s="829">
        <v>1500000</v>
      </c>
      <c r="H44" s="4">
        <v>43127</v>
      </c>
      <c r="I44" s="619">
        <v>19</v>
      </c>
      <c r="J44" s="696">
        <v>601000</v>
      </c>
      <c r="K44" s="501">
        <f t="shared" si="5"/>
        <v>899000</v>
      </c>
      <c r="L44" s="110">
        <f t="shared" si="6"/>
        <v>31631.57894736842</v>
      </c>
      <c r="M44" s="110">
        <f t="shared" si="7"/>
        <v>1518315.789473684</v>
      </c>
      <c r="N44" s="809"/>
    </row>
    <row r="45" spans="1:14" ht="30" customHeight="1" x14ac:dyDescent="0.25">
      <c r="A45" s="676">
        <v>125973</v>
      </c>
      <c r="B45" s="676" t="s">
        <v>27</v>
      </c>
      <c r="C45" s="679" t="s">
        <v>437</v>
      </c>
      <c r="D45" s="680">
        <v>43096</v>
      </c>
      <c r="E45" s="680">
        <v>44557</v>
      </c>
      <c r="F45" s="676" t="s">
        <v>4</v>
      </c>
      <c r="G45" s="829">
        <v>350000</v>
      </c>
      <c r="H45" s="4">
        <v>43096</v>
      </c>
      <c r="I45" s="619">
        <v>20</v>
      </c>
      <c r="J45" s="696">
        <v>223800</v>
      </c>
      <c r="K45" s="501">
        <f t="shared" si="5"/>
        <v>126200</v>
      </c>
      <c r="L45" s="110">
        <f t="shared" si="6"/>
        <v>11190</v>
      </c>
      <c r="M45" s="110">
        <f t="shared" si="7"/>
        <v>537120</v>
      </c>
      <c r="N45" s="809"/>
    </row>
    <row r="46" spans="1:14" ht="30" customHeight="1" x14ac:dyDescent="0.25">
      <c r="A46" s="738">
        <v>126114</v>
      </c>
      <c r="B46" s="738" t="s">
        <v>630</v>
      </c>
      <c r="C46" s="738"/>
      <c r="D46" s="741">
        <v>43426</v>
      </c>
      <c r="E46" s="741">
        <v>44887</v>
      </c>
      <c r="F46" s="738" t="s">
        <v>4</v>
      </c>
      <c r="G46" s="830">
        <v>7400000</v>
      </c>
      <c r="H46" s="407">
        <v>43456</v>
      </c>
      <c r="I46" s="2">
        <v>7</v>
      </c>
      <c r="J46" s="696">
        <v>1000000</v>
      </c>
      <c r="K46" s="501">
        <f>G46-J46</f>
        <v>6400000</v>
      </c>
      <c r="L46" s="110">
        <f>J46/I46</f>
        <v>142857.14285714287</v>
      </c>
      <c r="M46" s="110">
        <f t="shared" si="7"/>
        <v>6857142.8571428582</v>
      </c>
      <c r="N46" s="810" t="s">
        <v>756</v>
      </c>
    </row>
    <row r="47" spans="1:14" ht="30" customHeight="1" x14ac:dyDescent="0.25">
      <c r="A47" s="795" t="s">
        <v>380</v>
      </c>
      <c r="B47" s="796" t="s">
        <v>47</v>
      </c>
      <c r="C47" s="811" t="s">
        <v>749</v>
      </c>
      <c r="D47" s="797">
        <v>43601</v>
      </c>
      <c r="E47" s="798">
        <v>45062</v>
      </c>
      <c r="F47" s="799" t="s">
        <v>4</v>
      </c>
      <c r="G47" s="831">
        <v>2614000</v>
      </c>
      <c r="H47" s="407">
        <v>43601</v>
      </c>
      <c r="I47" s="2">
        <v>2</v>
      </c>
      <c r="J47" s="696">
        <v>160400</v>
      </c>
      <c r="K47" s="501">
        <f>G47-J47</f>
        <v>2453600</v>
      </c>
      <c r="L47" s="110">
        <f>J47/I47</f>
        <v>80200</v>
      </c>
      <c r="M47" s="110">
        <f t="shared" si="7"/>
        <v>3849600</v>
      </c>
      <c r="N47" s="809" t="s">
        <v>760</v>
      </c>
    </row>
    <row r="48" spans="1:14" ht="30" customHeight="1" x14ac:dyDescent="0.25"/>
    <row r="49" ht="30" customHeight="1" x14ac:dyDescent="0.25"/>
    <row r="50" ht="30" customHeight="1" x14ac:dyDescent="0.25"/>
  </sheetData>
  <sheetProtection selectLockedCells="1" selectUnlockedCells="1"/>
  <autoFilter ref="B1:B50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2"/>
  <sheetViews>
    <sheetView workbookViewId="0">
      <pane ySplit="1" topLeftCell="A41" activePane="bottomLeft" state="frozen"/>
      <selection activeCell="H5" sqref="H5"/>
      <selection pane="bottomLeft" activeCell="M48" sqref="M48"/>
    </sheetView>
  </sheetViews>
  <sheetFormatPr defaultColWidth="9.140625" defaultRowHeight="15" x14ac:dyDescent="0.25"/>
  <cols>
    <col min="1" max="1" width="10.28515625" style="838" customWidth="1"/>
    <col min="2" max="2" width="22.28515625" style="838" customWidth="1"/>
    <col min="3" max="3" width="15" style="838" customWidth="1"/>
    <col min="4" max="4" width="10.5703125" style="838" customWidth="1"/>
    <col min="5" max="5" width="10.7109375" style="838" customWidth="1"/>
    <col min="6" max="6" width="12.7109375" style="838" customWidth="1"/>
    <col min="7" max="7" width="17.5703125" style="620" customWidth="1"/>
    <col min="8" max="8" width="10.140625" style="838" customWidth="1"/>
    <col min="9" max="9" width="10.28515625" style="838" customWidth="1"/>
    <col min="10" max="10" width="11.28515625" style="838" customWidth="1"/>
    <col min="11" max="11" width="12.5703125" style="620" customWidth="1"/>
    <col min="12" max="13" width="11.85546875" style="683" customWidth="1"/>
    <col min="14" max="14" width="60.85546875" style="726" customWidth="1"/>
    <col min="15" max="16384" width="9.140625" style="838"/>
  </cols>
  <sheetData>
    <row r="1" spans="1:14" x14ac:dyDescent="0.25">
      <c r="A1" s="838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39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771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769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437000</v>
      </c>
      <c r="K11" s="825">
        <f t="shared" ref="K11:K30" si="0">G11-J11</f>
        <v>-17004</v>
      </c>
      <c r="L11" s="361">
        <f t="shared" ref="L11:L30" si="1">J11/I11</f>
        <v>9104.1666666666661</v>
      </c>
      <c r="M11" s="361">
        <f t="shared" ref="M11:M16" si="2">L11*48</f>
        <v>437000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3">
        <v>42289</v>
      </c>
      <c r="I13" s="625" t="s">
        <v>494</v>
      </c>
      <c r="J13" s="695">
        <v>277700</v>
      </c>
      <c r="K13" s="501">
        <f t="shared" si="0"/>
        <v>4300</v>
      </c>
      <c r="L13" s="110">
        <f t="shared" si="1"/>
        <v>5908.510638297872</v>
      </c>
      <c r="M13" s="110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3">
        <v>42289</v>
      </c>
      <c r="I14" s="625" t="s">
        <v>494</v>
      </c>
      <c r="J14" s="695">
        <v>65700</v>
      </c>
      <c r="K14" s="111">
        <f t="shared" si="0"/>
        <v>-12100</v>
      </c>
      <c r="L14" s="110">
        <f t="shared" si="1"/>
        <v>1397.872340425532</v>
      </c>
      <c r="M14" s="110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1760000</v>
      </c>
      <c r="K15" s="825">
        <f t="shared" si="0"/>
        <v>-160004</v>
      </c>
      <c r="L15" s="361">
        <f t="shared" si="1"/>
        <v>37446.808510638301</v>
      </c>
      <c r="M15" s="361">
        <f t="shared" si="2"/>
        <v>1797446.8085106383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74">
        <v>42289</v>
      </c>
      <c r="I16" s="625" t="s">
        <v>494</v>
      </c>
      <c r="J16" s="695">
        <v>818500</v>
      </c>
      <c r="K16" s="501">
        <f t="shared" si="0"/>
        <v>49900</v>
      </c>
      <c r="L16" s="110">
        <f t="shared" si="1"/>
        <v>17414.893617021276</v>
      </c>
      <c r="M16" s="110">
        <f t="shared" si="2"/>
        <v>835914.89361702127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26000</v>
      </c>
      <c r="K17" s="825">
        <f t="shared" si="0"/>
        <v>-6100</v>
      </c>
      <c r="L17" s="361">
        <f t="shared" si="1"/>
        <v>1083.3333333333333</v>
      </c>
      <c r="M17" s="361">
        <f>L17*24</f>
        <v>26000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544000</v>
      </c>
      <c r="K18" s="825">
        <f t="shared" si="0"/>
        <v>-474600</v>
      </c>
      <c r="L18" s="361">
        <f t="shared" si="1"/>
        <v>45333.333333333336</v>
      </c>
      <c r="M18" s="361">
        <f>L18*12</f>
        <v>544000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93000</v>
      </c>
      <c r="K19" s="825">
        <f t="shared" si="0"/>
        <v>-20700</v>
      </c>
      <c r="L19" s="361">
        <f t="shared" si="1"/>
        <v>7750</v>
      </c>
      <c r="M19" s="361">
        <f>L19*12</f>
        <v>93000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147200</v>
      </c>
      <c r="K22" s="622">
        <f t="shared" si="0"/>
        <v>800</v>
      </c>
      <c r="L22" s="361">
        <f t="shared" si="1"/>
        <v>12266.666666666666</v>
      </c>
      <c r="M22" s="361">
        <f t="shared" ref="M22:M27" si="3">L22*12</f>
        <v>147200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65400</v>
      </c>
      <c r="K23" s="825">
        <f t="shared" si="0"/>
        <v>-41400</v>
      </c>
      <c r="L23" s="361">
        <f t="shared" si="1"/>
        <v>5450</v>
      </c>
      <c r="M23" s="361">
        <f t="shared" si="3"/>
        <v>65400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460000</v>
      </c>
      <c r="K24" s="825">
        <f t="shared" si="0"/>
        <v>-331000</v>
      </c>
      <c r="L24" s="361">
        <f t="shared" si="1"/>
        <v>38333.333333333336</v>
      </c>
      <c r="M24" s="361">
        <f t="shared" si="3"/>
        <v>460000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3">
        <v>43331</v>
      </c>
      <c r="I26" s="619">
        <v>12</v>
      </c>
      <c r="J26" s="2">
        <v>165000</v>
      </c>
      <c r="K26" s="501">
        <f t="shared" si="0"/>
        <v>4200</v>
      </c>
      <c r="L26" s="582">
        <f t="shared" si="1"/>
        <v>13750</v>
      </c>
      <c r="M26" s="582">
        <f t="shared" si="3"/>
        <v>165000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3">
        <v>43345</v>
      </c>
      <c r="I27" s="619">
        <v>12</v>
      </c>
      <c r="J27" s="9">
        <v>122300</v>
      </c>
      <c r="K27" s="501">
        <f t="shared" si="0"/>
        <v>15200</v>
      </c>
      <c r="L27" s="582">
        <f t="shared" si="1"/>
        <v>10191.666666666666</v>
      </c>
      <c r="M27" s="582">
        <f t="shared" si="3"/>
        <v>122300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397</v>
      </c>
      <c r="J28" s="696">
        <v>590000</v>
      </c>
      <c r="K28" s="111">
        <f t="shared" si="0"/>
        <v>-231200</v>
      </c>
      <c r="L28" s="110">
        <f t="shared" si="1"/>
        <v>13409.09090909091</v>
      </c>
      <c r="M28" s="110">
        <f t="shared" ref="M28:M30" si="4">L28*48</f>
        <v>643636.36363636365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84</v>
      </c>
      <c r="J29" s="696">
        <v>89700</v>
      </c>
      <c r="K29" s="111">
        <f t="shared" si="0"/>
        <v>-22345.929999999993</v>
      </c>
      <c r="L29" s="110">
        <f t="shared" si="1"/>
        <v>2187.8048780487807</v>
      </c>
      <c r="M29" s="110">
        <f t="shared" si="4"/>
        <v>105014.63414634147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84</v>
      </c>
      <c r="J30" s="695">
        <v>40750</v>
      </c>
      <c r="K30" s="501">
        <f t="shared" si="0"/>
        <v>26364</v>
      </c>
      <c r="L30" s="110">
        <f t="shared" si="1"/>
        <v>993.90243902439022</v>
      </c>
      <c r="M30" s="110">
        <f t="shared" si="4"/>
        <v>47707.317073170729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84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84</v>
      </c>
      <c r="J32" s="695">
        <v>52000</v>
      </c>
      <c r="K32" s="501">
        <f>G32-J32</f>
        <v>63272.710000000006</v>
      </c>
      <c r="L32" s="110">
        <f>J32/I32</f>
        <v>1268.2926829268292</v>
      </c>
      <c r="M32" s="110">
        <f>L32*48</f>
        <v>60878.048780487807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84</v>
      </c>
      <c r="J33" s="695">
        <v>48600</v>
      </c>
      <c r="K33" s="501">
        <f>G33-J33</f>
        <v>18540</v>
      </c>
      <c r="L33" s="110">
        <f>J33/I33</f>
        <v>1185.3658536585365</v>
      </c>
      <c r="M33" s="110">
        <f>L33*48</f>
        <v>56897.560975609755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401</v>
      </c>
      <c r="J34" s="698">
        <v>17425000</v>
      </c>
      <c r="K34" s="501">
        <f>G34-J34</f>
        <v>12575000</v>
      </c>
      <c r="L34" s="110">
        <f>J34/I34</f>
        <v>458552.63157894736</v>
      </c>
      <c r="M34" s="110">
        <f>L34*48</f>
        <v>22010526.315789472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402</v>
      </c>
      <c r="J35" s="696">
        <v>80300</v>
      </c>
      <c r="K35" s="501">
        <f>G35-J35</f>
        <v>11649</v>
      </c>
      <c r="L35" s="110">
        <f>J35/I35</f>
        <v>2361.7647058823532</v>
      </c>
      <c r="M35" s="110">
        <f>L35*48</f>
        <v>113364.70588235295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18</v>
      </c>
      <c r="J36" s="696">
        <v>1717000</v>
      </c>
      <c r="K36" s="501">
        <f t="shared" ref="K36:K47" si="5">G36-J36</f>
        <v>4673000</v>
      </c>
      <c r="L36" s="110">
        <f t="shared" ref="L36:L47" si="6">J36/I36</f>
        <v>95388.888888888891</v>
      </c>
      <c r="M36" s="110">
        <f>L36*48</f>
        <v>4578666.666666667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18</v>
      </c>
      <c r="J37" s="696">
        <v>157000</v>
      </c>
      <c r="K37" s="111">
        <f t="shared" si="5"/>
        <v>-122000</v>
      </c>
      <c r="L37" s="110">
        <f t="shared" si="6"/>
        <v>8722.2222222222226</v>
      </c>
      <c r="M37" s="110">
        <f>L37*24</f>
        <v>209333.33333333334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5</v>
      </c>
      <c r="J38" s="696">
        <v>4500</v>
      </c>
      <c r="K38" s="501">
        <f t="shared" si="5"/>
        <v>9200</v>
      </c>
      <c r="L38" s="110">
        <f t="shared" si="6"/>
        <v>900</v>
      </c>
      <c r="M38" s="110">
        <f>L38*12</f>
        <v>10800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5</v>
      </c>
      <c r="J39" s="696">
        <v>2000</v>
      </c>
      <c r="K39" s="501">
        <f t="shared" si="5"/>
        <v>11790</v>
      </c>
      <c r="L39" s="110">
        <f t="shared" si="6"/>
        <v>400</v>
      </c>
      <c r="M39" s="110">
        <f>L39*12</f>
        <v>4800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5</v>
      </c>
      <c r="J40" s="696">
        <v>9800</v>
      </c>
      <c r="K40" s="501">
        <f t="shared" si="5"/>
        <v>31100</v>
      </c>
      <c r="L40" s="110">
        <f t="shared" si="6"/>
        <v>1960</v>
      </c>
      <c r="M40" s="110">
        <f>L40*12</f>
        <v>23520</v>
      </c>
      <c r="N40" s="810" t="s">
        <v>745</v>
      </c>
    </row>
    <row r="41" spans="1:14" s="840" customFormat="1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1</v>
      </c>
      <c r="J41" s="696">
        <v>6900</v>
      </c>
      <c r="K41" s="501">
        <f t="shared" si="5"/>
        <v>62300</v>
      </c>
      <c r="L41" s="110">
        <f t="shared" si="6"/>
        <v>6900</v>
      </c>
      <c r="M41" s="110">
        <f>L41*12</f>
        <v>82800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31</v>
      </c>
      <c r="J42" s="696">
        <v>193000</v>
      </c>
      <c r="K42" s="501">
        <f t="shared" si="5"/>
        <v>383000</v>
      </c>
      <c r="L42" s="110">
        <f t="shared" si="6"/>
        <v>6225.8064516129034</v>
      </c>
      <c r="M42" s="110">
        <f t="shared" ref="M42:M52" si="7">L42*48</f>
        <v>298838.70967741939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21</v>
      </c>
      <c r="J43" s="696">
        <v>135200</v>
      </c>
      <c r="K43" s="111">
        <f t="shared" si="5"/>
        <v>-86400</v>
      </c>
      <c r="L43" s="110">
        <f t="shared" si="6"/>
        <v>6438.0952380952385</v>
      </c>
      <c r="M43" s="110">
        <f t="shared" si="7"/>
        <v>309028.57142857148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21</v>
      </c>
      <c r="J44" s="696">
        <v>42000</v>
      </c>
      <c r="K44" s="501">
        <f t="shared" si="5"/>
        <v>7300</v>
      </c>
      <c r="L44" s="110">
        <f t="shared" si="6"/>
        <v>2000</v>
      </c>
      <c r="M44" s="110">
        <f t="shared" si="7"/>
        <v>96000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20</v>
      </c>
      <c r="J45" s="696">
        <v>603000</v>
      </c>
      <c r="K45" s="501">
        <f t="shared" si="5"/>
        <v>897000</v>
      </c>
      <c r="L45" s="110">
        <f t="shared" si="6"/>
        <v>30150</v>
      </c>
      <c r="M45" s="110">
        <f t="shared" si="7"/>
        <v>1447200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21</v>
      </c>
      <c r="J46" s="696">
        <v>225000</v>
      </c>
      <c r="K46" s="501">
        <f t="shared" si="5"/>
        <v>125000</v>
      </c>
      <c r="L46" s="110">
        <f t="shared" si="6"/>
        <v>10714.285714285714</v>
      </c>
      <c r="M46" s="110">
        <f t="shared" si="7"/>
        <v>514285.71428571426</v>
      </c>
      <c r="N46" s="809"/>
    </row>
    <row r="47" spans="1:14" s="840" customFormat="1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0</v>
      </c>
      <c r="J47" s="696">
        <v>0</v>
      </c>
      <c r="K47" s="501">
        <f t="shared" si="5"/>
        <v>23700</v>
      </c>
      <c r="L47" s="110" t="e">
        <f t="shared" si="6"/>
        <v>#DIV/0!</v>
      </c>
      <c r="M47" s="110" t="e">
        <f>L47*24</f>
        <v>#DIV/0!</v>
      </c>
      <c r="N47" s="809"/>
    </row>
    <row r="48" spans="1:14" ht="30" customHeight="1" x14ac:dyDescent="0.25">
      <c r="A48" s="738">
        <v>126114</v>
      </c>
      <c r="B48" s="738" t="s">
        <v>630</v>
      </c>
      <c r="C48" s="738"/>
      <c r="D48" s="741">
        <v>43426</v>
      </c>
      <c r="E48" s="741">
        <v>44887</v>
      </c>
      <c r="F48" s="738" t="s">
        <v>4</v>
      </c>
      <c r="G48" s="830">
        <v>7400000</v>
      </c>
      <c r="H48" s="407">
        <v>43456</v>
      </c>
      <c r="I48" s="2">
        <v>8</v>
      </c>
      <c r="J48" s="696">
        <v>1151000</v>
      </c>
      <c r="K48" s="501">
        <f>G48-J48</f>
        <v>6249000</v>
      </c>
      <c r="L48" s="110">
        <f>J48/I48</f>
        <v>143875</v>
      </c>
      <c r="M48" s="110">
        <f t="shared" si="7"/>
        <v>6906000</v>
      </c>
      <c r="N48" s="810" t="s">
        <v>756</v>
      </c>
    </row>
    <row r="49" spans="1:14" ht="30" customHeight="1" x14ac:dyDescent="0.25">
      <c r="A49" s="795" t="s">
        <v>380</v>
      </c>
      <c r="B49" s="796" t="s">
        <v>47</v>
      </c>
      <c r="C49" s="796" t="s">
        <v>749</v>
      </c>
      <c r="D49" s="798">
        <v>43601</v>
      </c>
      <c r="E49" s="798">
        <v>45062</v>
      </c>
      <c r="F49" s="799" t="s">
        <v>4</v>
      </c>
      <c r="G49" s="844">
        <v>2614000</v>
      </c>
      <c r="H49" s="407">
        <v>43601</v>
      </c>
      <c r="I49" s="2">
        <v>8</v>
      </c>
      <c r="J49" s="696">
        <v>160400</v>
      </c>
      <c r="K49" s="501">
        <f>G49-J49</f>
        <v>2453600</v>
      </c>
      <c r="L49" s="110">
        <f>J49/I49</f>
        <v>20050</v>
      </c>
      <c r="M49" s="110">
        <f t="shared" si="7"/>
        <v>962400</v>
      </c>
      <c r="N49" s="809" t="s">
        <v>760</v>
      </c>
    </row>
    <row r="50" spans="1:14" ht="30" customHeight="1" x14ac:dyDescent="0.25">
      <c r="A50" s="799">
        <v>129272</v>
      </c>
      <c r="B50" s="811" t="s">
        <v>641</v>
      </c>
      <c r="C50" s="811" t="s">
        <v>182</v>
      </c>
      <c r="D50" s="798">
        <v>43608</v>
      </c>
      <c r="E50" s="798">
        <v>45069</v>
      </c>
      <c r="F50" s="799" t="s">
        <v>4</v>
      </c>
      <c r="G50" s="844">
        <v>1017800</v>
      </c>
      <c r="H50" s="407">
        <v>43639</v>
      </c>
      <c r="I50" s="2">
        <v>2</v>
      </c>
      <c r="J50" s="9">
        <v>43200</v>
      </c>
      <c r="K50" s="843">
        <f>G50-J50</f>
        <v>974600</v>
      </c>
      <c r="L50" s="582">
        <f>J50/I50</f>
        <v>21600</v>
      </c>
      <c r="M50" s="582">
        <f t="shared" si="7"/>
        <v>1036800</v>
      </c>
      <c r="N50" s="809"/>
    </row>
    <row r="51" spans="1:14" ht="30" customHeight="1" x14ac:dyDescent="0.25">
      <c r="A51" s="799">
        <v>131152</v>
      </c>
      <c r="B51" s="846" t="s">
        <v>773</v>
      </c>
      <c r="C51" s="846" t="s">
        <v>774</v>
      </c>
      <c r="D51" s="798">
        <v>43609</v>
      </c>
      <c r="E51" s="798">
        <v>45070</v>
      </c>
      <c r="F51" s="799" t="s">
        <v>4</v>
      </c>
      <c r="G51" s="844">
        <v>69000</v>
      </c>
      <c r="H51" s="847">
        <v>43640</v>
      </c>
      <c r="I51" s="2">
        <v>2</v>
      </c>
      <c r="J51" s="9">
        <v>13200</v>
      </c>
      <c r="K51" s="843">
        <f>G51-J51</f>
        <v>55800</v>
      </c>
      <c r="L51" s="582">
        <f>J51/I51</f>
        <v>6600</v>
      </c>
      <c r="M51" s="582">
        <f t="shared" si="7"/>
        <v>316800</v>
      </c>
      <c r="N51" s="809"/>
    </row>
    <row r="52" spans="1:14" ht="30" customHeight="1" x14ac:dyDescent="0.25">
      <c r="A52" s="799">
        <v>122035</v>
      </c>
      <c r="B52" s="846" t="s">
        <v>777</v>
      </c>
      <c r="C52" s="811" t="s">
        <v>778</v>
      </c>
      <c r="D52" s="798">
        <v>43666</v>
      </c>
      <c r="E52" s="798">
        <v>45126</v>
      </c>
      <c r="F52" s="846" t="s">
        <v>4</v>
      </c>
      <c r="G52" s="844">
        <v>194300</v>
      </c>
      <c r="H52" s="3">
        <v>43697</v>
      </c>
      <c r="I52" s="2">
        <v>1</v>
      </c>
      <c r="J52" s="9">
        <v>0</v>
      </c>
      <c r="K52" s="843">
        <f>G52-J52</f>
        <v>194300</v>
      </c>
      <c r="L52" s="582">
        <f>J52/I52</f>
        <v>0</v>
      </c>
      <c r="M52" s="582">
        <f t="shared" si="7"/>
        <v>0</v>
      </c>
      <c r="N52" s="809"/>
    </row>
  </sheetData>
  <sheetProtection selectLockedCells="1" selectUnlockedCells="1"/>
  <autoFilter ref="B1:B52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2" activePane="bottomLeft" state="frozen"/>
      <selection activeCell="H5" sqref="H5"/>
      <selection pane="bottomLeft" activeCell="J49" sqref="J49"/>
    </sheetView>
  </sheetViews>
  <sheetFormatPr defaultColWidth="9.140625" defaultRowHeight="15" x14ac:dyDescent="0.25"/>
  <cols>
    <col min="1" max="1" width="10.28515625" style="838" customWidth="1"/>
    <col min="2" max="2" width="22.28515625" style="838" customWidth="1"/>
    <col min="3" max="3" width="15" style="838" customWidth="1"/>
    <col min="4" max="4" width="10.5703125" style="838" customWidth="1"/>
    <col min="5" max="5" width="10.7109375" style="838" customWidth="1"/>
    <col min="6" max="6" width="12.7109375" style="838" customWidth="1"/>
    <col min="7" max="7" width="17.5703125" style="620" customWidth="1"/>
    <col min="8" max="8" width="10.140625" style="838" customWidth="1"/>
    <col min="9" max="9" width="10.28515625" style="838" customWidth="1"/>
    <col min="10" max="10" width="11.28515625" style="838" customWidth="1"/>
    <col min="11" max="11" width="12.5703125" style="620" customWidth="1"/>
    <col min="12" max="13" width="11.85546875" style="683" customWidth="1"/>
    <col min="14" max="14" width="60.85546875" style="726" customWidth="1"/>
    <col min="15" max="16384" width="9.140625" style="838"/>
  </cols>
  <sheetData>
    <row r="1" spans="1:14" x14ac:dyDescent="0.25">
      <c r="A1" s="838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39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772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770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3">
        <v>42289</v>
      </c>
      <c r="I13" s="625" t="s">
        <v>494</v>
      </c>
      <c r="J13" s="695">
        <v>277700</v>
      </c>
      <c r="K13" s="501">
        <f t="shared" si="0"/>
        <v>4300</v>
      </c>
      <c r="L13" s="110">
        <f t="shared" si="1"/>
        <v>5908.510638297872</v>
      </c>
      <c r="M13" s="110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3">
        <v>42289</v>
      </c>
      <c r="I14" s="625" t="s">
        <v>494</v>
      </c>
      <c r="J14" s="695">
        <v>65700</v>
      </c>
      <c r="K14" s="111">
        <f t="shared" si="0"/>
        <v>-12100</v>
      </c>
      <c r="L14" s="110">
        <f t="shared" si="1"/>
        <v>1397.872340425532</v>
      </c>
      <c r="M14" s="110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1760000</v>
      </c>
      <c r="K15" s="825">
        <f t="shared" si="0"/>
        <v>-160004</v>
      </c>
      <c r="L15" s="361">
        <f t="shared" si="1"/>
        <v>37446.808510638301</v>
      </c>
      <c r="M15" s="361">
        <f t="shared" si="2"/>
        <v>1797446.8085106383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74">
        <v>42289</v>
      </c>
      <c r="I16" s="625" t="s">
        <v>494</v>
      </c>
      <c r="J16" s="695">
        <v>833500</v>
      </c>
      <c r="K16" s="501">
        <f t="shared" si="0"/>
        <v>34900</v>
      </c>
      <c r="L16" s="110">
        <f t="shared" si="1"/>
        <v>17734.042553191488</v>
      </c>
      <c r="M16" s="110">
        <f t="shared" si="2"/>
        <v>851234.04255319142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26000</v>
      </c>
      <c r="K17" s="825">
        <f t="shared" si="0"/>
        <v>-6100</v>
      </c>
      <c r="L17" s="361">
        <f t="shared" si="1"/>
        <v>1083.3333333333333</v>
      </c>
      <c r="M17" s="361">
        <f>L17*24</f>
        <v>26000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544000</v>
      </c>
      <c r="K18" s="825">
        <f t="shared" si="0"/>
        <v>-474600</v>
      </c>
      <c r="L18" s="361">
        <f t="shared" si="1"/>
        <v>45333.333333333336</v>
      </c>
      <c r="M18" s="361">
        <f>L18*12</f>
        <v>544000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93000</v>
      </c>
      <c r="K19" s="825">
        <f t="shared" si="0"/>
        <v>-20700</v>
      </c>
      <c r="L19" s="361">
        <f t="shared" si="1"/>
        <v>7750</v>
      </c>
      <c r="M19" s="361">
        <f>L19*12</f>
        <v>93000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147200</v>
      </c>
      <c r="K22" s="622">
        <f t="shared" si="0"/>
        <v>800</v>
      </c>
      <c r="L22" s="361">
        <f t="shared" si="1"/>
        <v>12266.666666666666</v>
      </c>
      <c r="M22" s="361">
        <f t="shared" ref="M22:M27" si="3">L22*12</f>
        <v>147200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65400</v>
      </c>
      <c r="K23" s="825">
        <f t="shared" si="0"/>
        <v>-41400</v>
      </c>
      <c r="L23" s="361">
        <f t="shared" si="1"/>
        <v>5450</v>
      </c>
      <c r="M23" s="361">
        <f t="shared" si="3"/>
        <v>65400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460000</v>
      </c>
      <c r="K24" s="825">
        <f t="shared" si="0"/>
        <v>-331000</v>
      </c>
      <c r="L24" s="361">
        <f t="shared" si="1"/>
        <v>38333.333333333336</v>
      </c>
      <c r="M24" s="361">
        <f t="shared" si="3"/>
        <v>460000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3">
        <v>43331</v>
      </c>
      <c r="I26" s="619">
        <v>12</v>
      </c>
      <c r="J26" s="2">
        <v>165000</v>
      </c>
      <c r="K26" s="501">
        <f t="shared" si="0"/>
        <v>4200</v>
      </c>
      <c r="L26" s="582">
        <f t="shared" si="1"/>
        <v>13750</v>
      </c>
      <c r="M26" s="582">
        <f t="shared" si="3"/>
        <v>165000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3">
        <v>43345</v>
      </c>
      <c r="I27" s="619">
        <v>12</v>
      </c>
      <c r="J27" s="9">
        <v>122300</v>
      </c>
      <c r="K27" s="501">
        <f t="shared" si="0"/>
        <v>15200</v>
      </c>
      <c r="L27" s="582">
        <f t="shared" si="1"/>
        <v>10191.666666666666</v>
      </c>
      <c r="M27" s="582">
        <f t="shared" si="3"/>
        <v>122300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397</v>
      </c>
      <c r="J28" s="696">
        <v>590000</v>
      </c>
      <c r="K28" s="111">
        <f t="shared" si="0"/>
        <v>-231200</v>
      </c>
      <c r="L28" s="110">
        <f t="shared" si="1"/>
        <v>13409.09090909091</v>
      </c>
      <c r="M28" s="110">
        <f t="shared" ref="M28:M30" si="4">L28*48</f>
        <v>643636.36363636365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84</v>
      </c>
      <c r="J29" s="696">
        <v>89700</v>
      </c>
      <c r="K29" s="111">
        <f t="shared" si="0"/>
        <v>-22345.929999999993</v>
      </c>
      <c r="L29" s="110">
        <f t="shared" si="1"/>
        <v>2187.8048780487807</v>
      </c>
      <c r="M29" s="110">
        <f t="shared" si="4"/>
        <v>105014.63414634147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84</v>
      </c>
      <c r="J30" s="695">
        <v>40700</v>
      </c>
      <c r="K30" s="501">
        <f t="shared" si="0"/>
        <v>26414</v>
      </c>
      <c r="L30" s="110">
        <f t="shared" si="1"/>
        <v>992.68292682926824</v>
      </c>
      <c r="M30" s="110">
        <f t="shared" si="4"/>
        <v>47648.780487804877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84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84</v>
      </c>
      <c r="J32" s="695">
        <v>52000</v>
      </c>
      <c r="K32" s="501">
        <f>G32-J32</f>
        <v>63272.710000000006</v>
      </c>
      <c r="L32" s="110">
        <f>J32/I32</f>
        <v>1268.2926829268292</v>
      </c>
      <c r="M32" s="110">
        <f>L32*48</f>
        <v>60878.048780487807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84</v>
      </c>
      <c r="J33" s="695">
        <v>48600</v>
      </c>
      <c r="K33" s="501">
        <f>G33-J33</f>
        <v>18540</v>
      </c>
      <c r="L33" s="110">
        <f>J33/I33</f>
        <v>1185.3658536585365</v>
      </c>
      <c r="M33" s="110">
        <f>L33*48</f>
        <v>56897.560975609755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401</v>
      </c>
      <c r="J34" s="698">
        <v>17730500</v>
      </c>
      <c r="K34" s="501">
        <f>G34-J34</f>
        <v>12269500</v>
      </c>
      <c r="L34" s="110">
        <f>J34/I34</f>
        <v>466592.10526315792</v>
      </c>
      <c r="M34" s="110">
        <f>L34*48</f>
        <v>22396421.052631579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402</v>
      </c>
      <c r="J35" s="696">
        <v>80300</v>
      </c>
      <c r="K35" s="501">
        <f>G35-J35</f>
        <v>11649</v>
      </c>
      <c r="L35" s="110">
        <f>J35/I35</f>
        <v>2361.7647058823532</v>
      </c>
      <c r="M35" s="110">
        <f>L35*48</f>
        <v>113364.70588235295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18</v>
      </c>
      <c r="J36" s="696">
        <v>1725000</v>
      </c>
      <c r="K36" s="501">
        <f t="shared" ref="K36:K50" si="5">G36-J36</f>
        <v>4665000</v>
      </c>
      <c r="L36" s="110">
        <f t="shared" ref="L36:L50" si="6">J36/I36</f>
        <v>95833.333333333328</v>
      </c>
      <c r="M36" s="110">
        <f>L36*48</f>
        <v>4600000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18</v>
      </c>
      <c r="J37" s="696">
        <v>157000</v>
      </c>
      <c r="K37" s="111">
        <f t="shared" si="5"/>
        <v>-122000</v>
      </c>
      <c r="L37" s="110">
        <f t="shared" si="6"/>
        <v>8722.2222222222226</v>
      </c>
      <c r="M37" s="110">
        <f>L37*24</f>
        <v>209333.33333333334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5</v>
      </c>
      <c r="J38" s="696">
        <v>4500</v>
      </c>
      <c r="K38" s="501">
        <f t="shared" si="5"/>
        <v>9200</v>
      </c>
      <c r="L38" s="110">
        <f t="shared" si="6"/>
        <v>900</v>
      </c>
      <c r="M38" s="110">
        <f>L38*12</f>
        <v>10800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5</v>
      </c>
      <c r="J39" s="696">
        <v>2000</v>
      </c>
      <c r="K39" s="501">
        <f t="shared" si="5"/>
        <v>11790</v>
      </c>
      <c r="L39" s="110">
        <f t="shared" si="6"/>
        <v>400</v>
      </c>
      <c r="M39" s="110">
        <f>L39*12</f>
        <v>4800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5</v>
      </c>
      <c r="J40" s="696">
        <v>13600</v>
      </c>
      <c r="K40" s="501">
        <f t="shared" si="5"/>
        <v>27300</v>
      </c>
      <c r="L40" s="110">
        <f t="shared" si="6"/>
        <v>2720</v>
      </c>
      <c r="M40" s="110">
        <f>L40*12</f>
        <v>32640</v>
      </c>
      <c r="N40" s="810" t="s">
        <v>745</v>
      </c>
    </row>
    <row r="41" spans="1:14" s="840" customFormat="1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1</v>
      </c>
      <c r="J41" s="696">
        <v>10800</v>
      </c>
      <c r="K41" s="501">
        <f t="shared" si="5"/>
        <v>58400</v>
      </c>
      <c r="L41" s="110">
        <f t="shared" si="6"/>
        <v>10800</v>
      </c>
      <c r="M41" s="110">
        <f>L41*12</f>
        <v>129600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31</v>
      </c>
      <c r="J42" s="696">
        <v>194300</v>
      </c>
      <c r="K42" s="501">
        <f t="shared" si="5"/>
        <v>381700</v>
      </c>
      <c r="L42" s="110">
        <f t="shared" si="6"/>
        <v>6267.7419354838712</v>
      </c>
      <c r="M42" s="110">
        <f t="shared" ref="M42:M55" si="7">L42*48</f>
        <v>300851.61290322582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21</v>
      </c>
      <c r="J43" s="696">
        <v>139000</v>
      </c>
      <c r="K43" s="111">
        <f t="shared" si="5"/>
        <v>-90200</v>
      </c>
      <c r="L43" s="110">
        <f t="shared" si="6"/>
        <v>6619.0476190476193</v>
      </c>
      <c r="M43" s="110">
        <f t="shared" si="7"/>
        <v>317714.28571428574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21</v>
      </c>
      <c r="J44" s="696">
        <v>42000</v>
      </c>
      <c r="K44" s="501">
        <f t="shared" si="5"/>
        <v>7300</v>
      </c>
      <c r="L44" s="110">
        <f t="shared" si="6"/>
        <v>2000</v>
      </c>
      <c r="M44" s="110">
        <f t="shared" si="7"/>
        <v>96000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20</v>
      </c>
      <c r="J45" s="696">
        <v>612000</v>
      </c>
      <c r="K45" s="501">
        <f t="shared" si="5"/>
        <v>888000</v>
      </c>
      <c r="L45" s="110">
        <f t="shared" si="6"/>
        <v>30600</v>
      </c>
      <c r="M45" s="110">
        <f t="shared" si="7"/>
        <v>1468800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21</v>
      </c>
      <c r="J46" s="696">
        <v>227700</v>
      </c>
      <c r="K46" s="501">
        <f t="shared" si="5"/>
        <v>122300</v>
      </c>
      <c r="L46" s="110">
        <f t="shared" si="6"/>
        <v>10842.857142857143</v>
      </c>
      <c r="M46" s="110">
        <f t="shared" si="7"/>
        <v>520457.14285714284</v>
      </c>
      <c r="N46" s="809"/>
    </row>
    <row r="47" spans="1:14" s="840" customFormat="1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0</v>
      </c>
      <c r="J47" s="696">
        <v>0</v>
      </c>
      <c r="K47" s="501">
        <f t="shared" si="5"/>
        <v>23700</v>
      </c>
      <c r="L47" s="110" t="e">
        <f t="shared" si="6"/>
        <v>#DIV/0!</v>
      </c>
      <c r="M47" s="110" t="e">
        <f>L47*24</f>
        <v>#DIV/0!</v>
      </c>
      <c r="N47" s="809"/>
    </row>
    <row r="48" spans="1:14" s="840" customFormat="1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0</v>
      </c>
      <c r="J48" s="696">
        <v>0</v>
      </c>
      <c r="K48" s="501">
        <f t="shared" si="5"/>
        <v>32500</v>
      </c>
      <c r="L48" s="110" t="e">
        <f t="shared" si="6"/>
        <v>#DIV/0!</v>
      </c>
      <c r="M48" s="110" t="e">
        <f>L48*24</f>
        <v>#DIV/0!</v>
      </c>
      <c r="N48" s="809"/>
    </row>
    <row r="49" spans="1:14" s="840" customFormat="1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0</v>
      </c>
      <c r="J49" s="696">
        <v>3800</v>
      </c>
      <c r="K49" s="501">
        <f t="shared" si="5"/>
        <v>36500</v>
      </c>
      <c r="L49" s="110" t="e">
        <f t="shared" si="6"/>
        <v>#DIV/0!</v>
      </c>
      <c r="M49" s="110" t="e">
        <f>L49*24</f>
        <v>#DIV/0!</v>
      </c>
      <c r="N49" s="809"/>
    </row>
    <row r="50" spans="1:14" s="840" customFormat="1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0</v>
      </c>
      <c r="J50" s="696">
        <v>0</v>
      </c>
      <c r="K50" s="501">
        <f t="shared" si="5"/>
        <v>9000</v>
      </c>
      <c r="L50" s="110" t="e">
        <f t="shared" si="6"/>
        <v>#DIV/0!</v>
      </c>
      <c r="M50" s="110" t="e">
        <f>L50*24</f>
        <v>#DIV/0!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8</v>
      </c>
      <c r="J51" s="696">
        <v>1300500</v>
      </c>
      <c r="K51" s="501">
        <f>G51-J51</f>
        <v>6099500</v>
      </c>
      <c r="L51" s="110">
        <f>J51/I51</f>
        <v>162562.5</v>
      </c>
      <c r="M51" s="110">
        <f t="shared" si="7"/>
        <v>7803000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44">
        <v>2614000</v>
      </c>
      <c r="H52" s="407">
        <v>43601</v>
      </c>
      <c r="I52" s="2">
        <v>8</v>
      </c>
      <c r="J52" s="696">
        <v>183300</v>
      </c>
      <c r="K52" s="501">
        <f>G52-J52</f>
        <v>2430700</v>
      </c>
      <c r="L52" s="110">
        <f>J52/I52</f>
        <v>22912.5</v>
      </c>
      <c r="M52" s="110">
        <f t="shared" si="7"/>
        <v>1099800</v>
      </c>
      <c r="N52" s="809" t="s">
        <v>760</v>
      </c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44">
        <v>1017800</v>
      </c>
      <c r="H53" s="407">
        <v>43639</v>
      </c>
      <c r="I53" s="2">
        <v>2</v>
      </c>
      <c r="J53" s="9">
        <v>56000</v>
      </c>
      <c r="K53" s="845">
        <f>G53-J53</f>
        <v>961800</v>
      </c>
      <c r="L53" s="582">
        <f>J53/I53</f>
        <v>28000</v>
      </c>
      <c r="M53" s="582">
        <f t="shared" si="7"/>
        <v>1344000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44">
        <v>69000</v>
      </c>
      <c r="H54" s="847">
        <v>43640</v>
      </c>
      <c r="I54" s="2">
        <v>2</v>
      </c>
      <c r="J54" s="9">
        <v>13200</v>
      </c>
      <c r="K54" s="845">
        <f>G54-J54</f>
        <v>55800</v>
      </c>
      <c r="L54" s="582">
        <f>J54/I54</f>
        <v>6600</v>
      </c>
      <c r="M54" s="582">
        <f t="shared" si="7"/>
        <v>316800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44">
        <v>194300</v>
      </c>
      <c r="H55" s="847">
        <v>43697</v>
      </c>
      <c r="I55" s="2">
        <v>1</v>
      </c>
      <c r="J55" s="9">
        <v>0</v>
      </c>
      <c r="K55" s="845">
        <f>G55-J55</f>
        <v>194300</v>
      </c>
      <c r="L55" s="582">
        <f>J55/I55</f>
        <v>0</v>
      </c>
      <c r="M55" s="582">
        <f t="shared" si="7"/>
        <v>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38" activePane="bottomLeft" state="frozen"/>
      <selection activeCell="H5" sqref="H5"/>
      <selection pane="bottomLeft" activeCell="K16" sqref="K16"/>
    </sheetView>
  </sheetViews>
  <sheetFormatPr defaultColWidth="9.140625" defaultRowHeight="15" x14ac:dyDescent="0.25"/>
  <cols>
    <col min="1" max="1" width="10.28515625" style="841" customWidth="1"/>
    <col min="2" max="2" width="22.28515625" style="841" customWidth="1"/>
    <col min="3" max="3" width="15" style="841" customWidth="1"/>
    <col min="4" max="4" width="10.5703125" style="841" customWidth="1"/>
    <col min="5" max="5" width="10.7109375" style="841" customWidth="1"/>
    <col min="6" max="6" width="12.7109375" style="841" customWidth="1"/>
    <col min="7" max="7" width="17.5703125" style="620" customWidth="1"/>
    <col min="8" max="8" width="10.140625" style="841" customWidth="1"/>
    <col min="9" max="9" width="10.28515625" style="841" customWidth="1"/>
    <col min="10" max="10" width="11.28515625" style="841" customWidth="1"/>
    <col min="11" max="11" width="12.5703125" style="620" customWidth="1"/>
    <col min="12" max="12" width="12" style="683" customWidth="1"/>
    <col min="13" max="13" width="11.85546875" style="683" customWidth="1"/>
    <col min="14" max="14" width="60.85546875" style="726" customWidth="1"/>
    <col min="15" max="16384" width="9.140625" style="841"/>
  </cols>
  <sheetData>
    <row r="1" spans="1:14" x14ac:dyDescent="0.25">
      <c r="A1" s="841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42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782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781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3">
        <v>42289</v>
      </c>
      <c r="I13" s="625" t="s">
        <v>494</v>
      </c>
      <c r="J13" s="695">
        <v>277000</v>
      </c>
      <c r="K13" s="501">
        <f t="shared" si="0"/>
        <v>5000</v>
      </c>
      <c r="L13" s="110">
        <f t="shared" si="1"/>
        <v>5893.6170212765956</v>
      </c>
      <c r="M13" s="110">
        <f t="shared" si="2"/>
        <v>282893.61702127662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3">
        <v>42289</v>
      </c>
      <c r="I14" s="625" t="s">
        <v>494</v>
      </c>
      <c r="J14" s="695">
        <v>65700</v>
      </c>
      <c r="K14" s="111">
        <f t="shared" si="0"/>
        <v>-12100</v>
      </c>
      <c r="L14" s="110">
        <f t="shared" si="1"/>
        <v>1397.872340425532</v>
      </c>
      <c r="M14" s="110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1760000</v>
      </c>
      <c r="K15" s="825">
        <f t="shared" si="0"/>
        <v>-160004</v>
      </c>
      <c r="L15" s="361">
        <f t="shared" si="1"/>
        <v>37446.808510638301</v>
      </c>
      <c r="M15" s="361">
        <f t="shared" si="2"/>
        <v>1797446.8085106383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74">
        <v>42289</v>
      </c>
      <c r="I16" s="625" t="s">
        <v>494</v>
      </c>
      <c r="J16" s="695">
        <v>833400</v>
      </c>
      <c r="K16" s="501">
        <f t="shared" si="0"/>
        <v>35000</v>
      </c>
      <c r="L16" s="110">
        <f t="shared" si="1"/>
        <v>17731.91489361702</v>
      </c>
      <c r="M16" s="110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26000</v>
      </c>
      <c r="K17" s="825">
        <f t="shared" si="0"/>
        <v>-6100</v>
      </c>
      <c r="L17" s="361">
        <f t="shared" si="1"/>
        <v>1083.3333333333333</v>
      </c>
      <c r="M17" s="361">
        <f>L17*24</f>
        <v>26000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544000</v>
      </c>
      <c r="K18" s="825">
        <f t="shared" si="0"/>
        <v>-474600</v>
      </c>
      <c r="L18" s="361">
        <f t="shared" si="1"/>
        <v>45333.333333333336</v>
      </c>
      <c r="M18" s="361">
        <f>L18*12</f>
        <v>544000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93000</v>
      </c>
      <c r="K19" s="825">
        <f t="shared" si="0"/>
        <v>-20700</v>
      </c>
      <c r="L19" s="361">
        <f t="shared" si="1"/>
        <v>7750</v>
      </c>
      <c r="M19" s="361">
        <f>L19*12</f>
        <v>93000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147200</v>
      </c>
      <c r="K22" s="622">
        <f t="shared" si="0"/>
        <v>800</v>
      </c>
      <c r="L22" s="361">
        <f t="shared" si="1"/>
        <v>12266.666666666666</v>
      </c>
      <c r="M22" s="361">
        <f t="shared" ref="M22:M27" si="3">L22*12</f>
        <v>147200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65400</v>
      </c>
      <c r="K23" s="825">
        <f t="shared" si="0"/>
        <v>-41400</v>
      </c>
      <c r="L23" s="361">
        <f t="shared" si="1"/>
        <v>5450</v>
      </c>
      <c r="M23" s="361">
        <f t="shared" si="3"/>
        <v>65400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460000</v>
      </c>
      <c r="K24" s="825">
        <f t="shared" si="0"/>
        <v>-331000</v>
      </c>
      <c r="L24" s="361">
        <f t="shared" si="1"/>
        <v>38333.333333333336</v>
      </c>
      <c r="M24" s="361">
        <f t="shared" si="3"/>
        <v>460000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3">
        <v>43331</v>
      </c>
      <c r="I26" s="619">
        <v>12</v>
      </c>
      <c r="J26" s="2">
        <v>165000</v>
      </c>
      <c r="K26" s="501">
        <f t="shared" si="0"/>
        <v>4200</v>
      </c>
      <c r="L26" s="582">
        <f t="shared" si="1"/>
        <v>13750</v>
      </c>
      <c r="M26" s="582">
        <f t="shared" si="3"/>
        <v>165000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3">
        <v>43345</v>
      </c>
      <c r="I27" s="619">
        <v>12</v>
      </c>
      <c r="J27" s="9">
        <v>122300</v>
      </c>
      <c r="K27" s="501">
        <f t="shared" si="0"/>
        <v>15200</v>
      </c>
      <c r="L27" s="582">
        <f t="shared" si="1"/>
        <v>10191.666666666666</v>
      </c>
      <c r="M27" s="582">
        <f t="shared" si="3"/>
        <v>122300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397</v>
      </c>
      <c r="J28" s="696">
        <v>590000</v>
      </c>
      <c r="K28" s="111">
        <f t="shared" si="0"/>
        <v>-231200</v>
      </c>
      <c r="L28" s="110">
        <f t="shared" si="1"/>
        <v>13409.09090909091</v>
      </c>
      <c r="M28" s="110">
        <f t="shared" ref="M28:M30" si="4">L28*48</f>
        <v>643636.36363636365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84</v>
      </c>
      <c r="J29" s="696">
        <v>90000</v>
      </c>
      <c r="K29" s="111">
        <f t="shared" si="0"/>
        <v>-22645.929999999993</v>
      </c>
      <c r="L29" s="110">
        <f t="shared" si="1"/>
        <v>2195.1219512195121</v>
      </c>
      <c r="M29" s="110">
        <f t="shared" si="4"/>
        <v>105365.85365853658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84</v>
      </c>
      <c r="J30" s="695">
        <v>41000</v>
      </c>
      <c r="K30" s="501">
        <f t="shared" si="0"/>
        <v>26114</v>
      </c>
      <c r="L30" s="110">
        <f t="shared" si="1"/>
        <v>1000</v>
      </c>
      <c r="M30" s="110">
        <f t="shared" si="4"/>
        <v>48000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84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84</v>
      </c>
      <c r="J32" s="695">
        <v>53000</v>
      </c>
      <c r="K32" s="501">
        <f>G32-J32</f>
        <v>62272.710000000006</v>
      </c>
      <c r="L32" s="110">
        <f>J32/I32</f>
        <v>1292.6829268292684</v>
      </c>
      <c r="M32" s="110">
        <f>L32*48</f>
        <v>62048.780487804877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84</v>
      </c>
      <c r="J33" s="695">
        <v>48700</v>
      </c>
      <c r="K33" s="501">
        <f>G33-J33</f>
        <v>18440</v>
      </c>
      <c r="L33" s="110">
        <f>J33/I33</f>
        <v>1187.8048780487804</v>
      </c>
      <c r="M33" s="110">
        <f>L33*48</f>
        <v>57014.634146341457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401</v>
      </c>
      <c r="J34" s="698">
        <v>17785000</v>
      </c>
      <c r="K34" s="501">
        <f>G34-J34</f>
        <v>12215000</v>
      </c>
      <c r="L34" s="110">
        <f>J34/I34</f>
        <v>468026.31578947371</v>
      </c>
      <c r="M34" s="110">
        <f>L34*48</f>
        <v>22465263.157894738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402</v>
      </c>
      <c r="J35" s="696">
        <v>80300</v>
      </c>
      <c r="K35" s="501">
        <f>G35-J35</f>
        <v>11649</v>
      </c>
      <c r="L35" s="110">
        <f>J35/I35</f>
        <v>2361.7647058823532</v>
      </c>
      <c r="M35" s="110">
        <f>L35*48</f>
        <v>113364.70588235295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18</v>
      </c>
      <c r="J36" s="696">
        <v>1760000</v>
      </c>
      <c r="K36" s="501">
        <f t="shared" ref="K36:K50" si="5">G36-J36</f>
        <v>4630000</v>
      </c>
      <c r="L36" s="110">
        <f t="shared" ref="L36:L50" si="6">J36/I36</f>
        <v>97777.777777777781</v>
      </c>
      <c r="M36" s="110">
        <f>L36*48</f>
        <v>4693333.333333334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18</v>
      </c>
      <c r="J37" s="696">
        <v>157000</v>
      </c>
      <c r="K37" s="111">
        <f t="shared" si="5"/>
        <v>-122000</v>
      </c>
      <c r="L37" s="110">
        <f t="shared" si="6"/>
        <v>8722.2222222222226</v>
      </c>
      <c r="M37" s="110">
        <f>L37*24</f>
        <v>209333.33333333334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5</v>
      </c>
      <c r="J38" s="696">
        <v>5000</v>
      </c>
      <c r="K38" s="501">
        <f t="shared" si="5"/>
        <v>8700</v>
      </c>
      <c r="L38" s="110">
        <f t="shared" si="6"/>
        <v>1000</v>
      </c>
      <c r="M38" s="110">
        <f>L38*12</f>
        <v>12000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5</v>
      </c>
      <c r="J39" s="696">
        <v>2000</v>
      </c>
      <c r="K39" s="501">
        <f t="shared" si="5"/>
        <v>11790</v>
      </c>
      <c r="L39" s="110">
        <f t="shared" si="6"/>
        <v>400</v>
      </c>
      <c r="M39" s="110">
        <f>L39*12</f>
        <v>4800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5</v>
      </c>
      <c r="J40" s="696">
        <v>13500</v>
      </c>
      <c r="K40" s="501">
        <f t="shared" si="5"/>
        <v>27400</v>
      </c>
      <c r="L40" s="110">
        <f t="shared" si="6"/>
        <v>2700</v>
      </c>
      <c r="M40" s="110">
        <f>L40*12</f>
        <v>32400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1</v>
      </c>
      <c r="J41" s="696">
        <v>11800</v>
      </c>
      <c r="K41" s="501">
        <f t="shared" si="5"/>
        <v>57400</v>
      </c>
      <c r="L41" s="110">
        <f t="shared" si="6"/>
        <v>11800</v>
      </c>
      <c r="M41" s="110">
        <f>L41*12</f>
        <v>141600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31</v>
      </c>
      <c r="J42" s="696">
        <v>198000</v>
      </c>
      <c r="K42" s="501">
        <f t="shared" si="5"/>
        <v>378000</v>
      </c>
      <c r="L42" s="110">
        <f t="shared" si="6"/>
        <v>6387.0967741935483</v>
      </c>
      <c r="M42" s="110">
        <f t="shared" ref="M42:M55" si="7">L42*48</f>
        <v>306580.6451612903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21</v>
      </c>
      <c r="J43" s="696">
        <v>139000</v>
      </c>
      <c r="K43" s="111">
        <f t="shared" si="5"/>
        <v>-90200</v>
      </c>
      <c r="L43" s="110">
        <f t="shared" si="6"/>
        <v>6619.0476190476193</v>
      </c>
      <c r="M43" s="110">
        <f t="shared" si="7"/>
        <v>317714.28571428574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21</v>
      </c>
      <c r="J44" s="696">
        <v>42000</v>
      </c>
      <c r="K44" s="501">
        <f t="shared" si="5"/>
        <v>7300</v>
      </c>
      <c r="L44" s="110">
        <f t="shared" si="6"/>
        <v>2000</v>
      </c>
      <c r="M44" s="110">
        <f t="shared" si="7"/>
        <v>96000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20</v>
      </c>
      <c r="J45" s="696">
        <v>642000</v>
      </c>
      <c r="K45" s="501">
        <f t="shared" si="5"/>
        <v>858000</v>
      </c>
      <c r="L45" s="110">
        <f t="shared" si="6"/>
        <v>32100</v>
      </c>
      <c r="M45" s="110">
        <f t="shared" si="7"/>
        <v>1540800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21</v>
      </c>
      <c r="J46" s="696">
        <v>233000</v>
      </c>
      <c r="K46" s="501">
        <f t="shared" si="5"/>
        <v>117000</v>
      </c>
      <c r="L46" s="110">
        <f t="shared" si="6"/>
        <v>11095.238095238095</v>
      </c>
      <c r="M46" s="110">
        <f t="shared" si="7"/>
        <v>532571.42857142864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0</v>
      </c>
      <c r="J47" s="696">
        <v>1000</v>
      </c>
      <c r="K47" s="501">
        <f t="shared" si="5"/>
        <v>22700</v>
      </c>
      <c r="L47" s="110" t="e">
        <f t="shared" si="6"/>
        <v>#DIV/0!</v>
      </c>
      <c r="M47" s="110" t="e">
        <f>L47*24</f>
        <v>#DIV/0!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0</v>
      </c>
      <c r="J48" s="696">
        <v>0</v>
      </c>
      <c r="K48" s="501">
        <f t="shared" si="5"/>
        <v>32500</v>
      </c>
      <c r="L48" s="110" t="e">
        <f t="shared" si="6"/>
        <v>#DIV/0!</v>
      </c>
      <c r="M48" s="110" t="e">
        <f>L48*24</f>
        <v>#DIV/0!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0</v>
      </c>
      <c r="J49" s="696">
        <v>0</v>
      </c>
      <c r="K49" s="501">
        <f t="shared" si="5"/>
        <v>40300</v>
      </c>
      <c r="L49" s="110" t="e">
        <f t="shared" si="6"/>
        <v>#DIV/0!</v>
      </c>
      <c r="M49" s="110" t="e">
        <f>L49*24</f>
        <v>#DIV/0!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0</v>
      </c>
      <c r="J50" s="696">
        <v>0</v>
      </c>
      <c r="K50" s="501">
        <f t="shared" si="5"/>
        <v>9000</v>
      </c>
      <c r="L50" s="110" t="e">
        <f t="shared" si="6"/>
        <v>#DIV/0!</v>
      </c>
      <c r="M50" s="110" t="e">
        <f>L50*24</f>
        <v>#DIV/0!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8</v>
      </c>
      <c r="J51" s="696">
        <v>1345000</v>
      </c>
      <c r="K51" s="501">
        <f>G51-J51</f>
        <v>6055000</v>
      </c>
      <c r="L51" s="110">
        <f>J51/I51</f>
        <v>168125</v>
      </c>
      <c r="M51" s="110">
        <f t="shared" si="7"/>
        <v>8070000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44">
        <v>2614000</v>
      </c>
      <c r="H52" s="407">
        <v>43601</v>
      </c>
      <c r="I52" s="2">
        <v>8</v>
      </c>
      <c r="J52" s="696">
        <v>335000</v>
      </c>
      <c r="K52" s="501">
        <f>G52-J52</f>
        <v>2279000</v>
      </c>
      <c r="L52" s="110">
        <f>J52/I52</f>
        <v>41875</v>
      </c>
      <c r="M52" s="110">
        <f t="shared" si="7"/>
        <v>2010000</v>
      </c>
      <c r="N52" s="809" t="s">
        <v>760</v>
      </c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44">
        <v>1017800</v>
      </c>
      <c r="H53" s="407">
        <v>43639</v>
      </c>
      <c r="I53" s="2">
        <v>2</v>
      </c>
      <c r="J53" s="9">
        <v>51300</v>
      </c>
      <c r="K53" s="845">
        <f>G53-J53</f>
        <v>966500</v>
      </c>
      <c r="L53" s="582">
        <f>J53/I53</f>
        <v>25650</v>
      </c>
      <c r="M53" s="582">
        <f t="shared" si="7"/>
        <v>1231200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44">
        <v>69000</v>
      </c>
      <c r="H54" s="847">
        <v>43640</v>
      </c>
      <c r="I54" s="2">
        <v>2</v>
      </c>
      <c r="J54" s="9">
        <v>13200</v>
      </c>
      <c r="K54" s="845">
        <f>G54-J54</f>
        <v>55800</v>
      </c>
      <c r="L54" s="582">
        <f>J54/I54</f>
        <v>6600</v>
      </c>
      <c r="M54" s="582">
        <f t="shared" si="7"/>
        <v>316800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44">
        <v>194300</v>
      </c>
      <c r="H55" s="847">
        <v>43697</v>
      </c>
      <c r="I55" s="2">
        <v>1</v>
      </c>
      <c r="J55" s="9">
        <v>4600</v>
      </c>
      <c r="K55" s="845">
        <f>G55-J55</f>
        <v>189700</v>
      </c>
      <c r="L55" s="582">
        <f>J55/I55</f>
        <v>4600</v>
      </c>
      <c r="M55" s="582">
        <f t="shared" si="7"/>
        <v>220800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20" activePane="bottomLeft" state="frozen"/>
      <selection activeCell="H5" sqref="H5"/>
      <selection pane="bottomLeft" activeCell="A42" sqref="A42:XFD42"/>
    </sheetView>
  </sheetViews>
  <sheetFormatPr defaultColWidth="9.140625" defaultRowHeight="15" x14ac:dyDescent="0.25"/>
  <cols>
    <col min="1" max="1" width="10.28515625" style="848" customWidth="1"/>
    <col min="2" max="2" width="22.28515625" style="848" customWidth="1"/>
    <col min="3" max="3" width="15" style="848" customWidth="1"/>
    <col min="4" max="4" width="10.5703125" style="848" customWidth="1"/>
    <col min="5" max="5" width="10.7109375" style="848" customWidth="1"/>
    <col min="6" max="6" width="12.7109375" style="848" customWidth="1"/>
    <col min="7" max="7" width="17.5703125" style="620" customWidth="1"/>
    <col min="8" max="8" width="10.140625" style="848" customWidth="1"/>
    <col min="9" max="9" width="10.28515625" style="848" customWidth="1"/>
    <col min="10" max="10" width="11.28515625" style="848" customWidth="1"/>
    <col min="11" max="11" width="12.5703125" style="620" customWidth="1"/>
    <col min="12" max="12" width="12" style="683" customWidth="1"/>
    <col min="13" max="13" width="11.85546875" style="683" customWidth="1"/>
    <col min="14" max="14" width="60.85546875" style="726" customWidth="1"/>
    <col min="15" max="16384" width="9.140625" style="848"/>
  </cols>
  <sheetData>
    <row r="1" spans="1:14" x14ac:dyDescent="0.25">
      <c r="A1" s="848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49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784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783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25">
        <v>42289</v>
      </c>
      <c r="I13" s="237" t="s">
        <v>494</v>
      </c>
      <c r="J13" s="688">
        <v>277700</v>
      </c>
      <c r="K13" s="622">
        <f t="shared" si="0"/>
        <v>4300</v>
      </c>
      <c r="L13" s="361">
        <f t="shared" si="1"/>
        <v>5908.510638297872</v>
      </c>
      <c r="M13" s="361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25">
        <v>42289</v>
      </c>
      <c r="I14" s="237" t="s">
        <v>494</v>
      </c>
      <c r="J14" s="688">
        <v>65700</v>
      </c>
      <c r="K14" s="825">
        <f t="shared" si="0"/>
        <v>-12100</v>
      </c>
      <c r="L14" s="361">
        <f t="shared" si="1"/>
        <v>1397.872340425532</v>
      </c>
      <c r="M14" s="361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1783000</v>
      </c>
      <c r="K15" s="825">
        <f t="shared" si="0"/>
        <v>-183004</v>
      </c>
      <c r="L15" s="361">
        <f t="shared" si="1"/>
        <v>37936.170212765959</v>
      </c>
      <c r="M15" s="361">
        <f t="shared" si="2"/>
        <v>1820936.1702127662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25">
        <v>42289</v>
      </c>
      <c r="I16" s="237" t="s">
        <v>494</v>
      </c>
      <c r="J16" s="688">
        <v>833400</v>
      </c>
      <c r="K16" s="622">
        <f t="shared" si="0"/>
        <v>35000</v>
      </c>
      <c r="L16" s="361">
        <f t="shared" si="1"/>
        <v>17731.91489361702</v>
      </c>
      <c r="M16" s="361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21200</v>
      </c>
      <c r="K17" s="825">
        <f t="shared" si="0"/>
        <v>-1300</v>
      </c>
      <c r="L17" s="361">
        <f t="shared" si="1"/>
        <v>883.33333333333337</v>
      </c>
      <c r="M17" s="361">
        <f>L17*24</f>
        <v>21200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437000</v>
      </c>
      <c r="K18" s="825">
        <f t="shared" si="0"/>
        <v>-367600</v>
      </c>
      <c r="L18" s="361">
        <f t="shared" si="1"/>
        <v>36416.666666666664</v>
      </c>
      <c r="M18" s="361">
        <f>L18*12</f>
        <v>437000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90000</v>
      </c>
      <c r="K19" s="825">
        <f t="shared" si="0"/>
        <v>-17700</v>
      </c>
      <c r="L19" s="361">
        <f t="shared" si="1"/>
        <v>7500</v>
      </c>
      <c r="M19" s="361">
        <f>L19*12</f>
        <v>90000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133000</v>
      </c>
      <c r="K22" s="622">
        <f t="shared" si="0"/>
        <v>15000</v>
      </c>
      <c r="L22" s="361">
        <f t="shared" si="1"/>
        <v>11083.333333333334</v>
      </c>
      <c r="M22" s="361">
        <f t="shared" ref="M22:M27" si="3">L22*12</f>
        <v>133000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20600</v>
      </c>
      <c r="K23" s="622">
        <f t="shared" si="0"/>
        <v>3400</v>
      </c>
      <c r="L23" s="361">
        <f t="shared" si="1"/>
        <v>1716.6666666666667</v>
      </c>
      <c r="M23" s="361">
        <f t="shared" si="3"/>
        <v>20600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25">
        <v>43331</v>
      </c>
      <c r="I26" s="24">
        <v>12</v>
      </c>
      <c r="J26" s="24">
        <v>142000</v>
      </c>
      <c r="K26" s="622">
        <f t="shared" si="0"/>
        <v>27200</v>
      </c>
      <c r="L26" s="583">
        <f t="shared" si="1"/>
        <v>11833.333333333334</v>
      </c>
      <c r="M26" s="583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25">
        <v>43345</v>
      </c>
      <c r="I27" s="24">
        <v>12</v>
      </c>
      <c r="J27" s="688">
        <v>89200</v>
      </c>
      <c r="K27" s="622">
        <f t="shared" si="0"/>
        <v>48300</v>
      </c>
      <c r="L27" s="583">
        <f t="shared" si="1"/>
        <v>7433.333333333333</v>
      </c>
      <c r="M27" s="583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83</v>
      </c>
      <c r="J28" s="696">
        <v>590000</v>
      </c>
      <c r="K28" s="111">
        <f t="shared" si="0"/>
        <v>-231200</v>
      </c>
      <c r="L28" s="110">
        <f t="shared" si="1"/>
        <v>13111.111111111111</v>
      </c>
      <c r="M28" s="110">
        <f t="shared" ref="M28:M30" si="4">L28*48</f>
        <v>629333.33333333337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398</v>
      </c>
      <c r="J29" s="696">
        <v>90000</v>
      </c>
      <c r="K29" s="111">
        <f t="shared" si="0"/>
        <v>-22645.929999999993</v>
      </c>
      <c r="L29" s="110">
        <f t="shared" si="1"/>
        <v>2142.8571428571427</v>
      </c>
      <c r="M29" s="110">
        <f t="shared" si="4"/>
        <v>102857.14285714284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398</v>
      </c>
      <c r="J30" s="695">
        <v>41000</v>
      </c>
      <c r="K30" s="501">
        <f t="shared" si="0"/>
        <v>26114</v>
      </c>
      <c r="L30" s="110">
        <f t="shared" si="1"/>
        <v>976.19047619047615</v>
      </c>
      <c r="M30" s="110">
        <f t="shared" si="4"/>
        <v>46857.142857142855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398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398</v>
      </c>
      <c r="J32" s="695">
        <v>53000</v>
      </c>
      <c r="K32" s="501">
        <f>G32-J32</f>
        <v>62272.710000000006</v>
      </c>
      <c r="L32" s="110">
        <f>J32/I32</f>
        <v>1261.9047619047619</v>
      </c>
      <c r="M32" s="110">
        <f>L32*48</f>
        <v>60571.428571428572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398</v>
      </c>
      <c r="J33" s="695">
        <v>48700</v>
      </c>
      <c r="K33" s="501">
        <f>G33-J33</f>
        <v>18440</v>
      </c>
      <c r="L33" s="110">
        <f>J33/I33</f>
        <v>1159.5238095238096</v>
      </c>
      <c r="M33" s="110">
        <f>L33*48</f>
        <v>55657.142857142862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85</v>
      </c>
      <c r="J34" s="698">
        <v>18227000</v>
      </c>
      <c r="K34" s="501">
        <f>G34-J34</f>
        <v>11773000</v>
      </c>
      <c r="L34" s="110">
        <f>J34/I34</f>
        <v>467358.97435897437</v>
      </c>
      <c r="M34" s="110">
        <f>L34*48</f>
        <v>22433230.769230768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496</v>
      </c>
      <c r="J35" s="696">
        <v>80300</v>
      </c>
      <c r="K35" s="501">
        <f>G35-J35</f>
        <v>11649</v>
      </c>
      <c r="L35" s="110">
        <f>J35/I35</f>
        <v>2294.2857142857142</v>
      </c>
      <c r="M35" s="110">
        <f>L35*48</f>
        <v>110125.71428571429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19</v>
      </c>
      <c r="J36" s="696">
        <v>1800700</v>
      </c>
      <c r="K36" s="501">
        <f t="shared" ref="K36:K50" si="5">G36-J36</f>
        <v>4589300</v>
      </c>
      <c r="L36" s="110">
        <f t="shared" ref="L36:L50" si="6">J36/I36</f>
        <v>94773.68421052632</v>
      </c>
      <c r="M36" s="110">
        <f>L36*48</f>
        <v>4549136.8421052638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19</v>
      </c>
      <c r="J37" s="696">
        <v>157000</v>
      </c>
      <c r="K37" s="111">
        <f t="shared" si="5"/>
        <v>-122000</v>
      </c>
      <c r="L37" s="110">
        <f t="shared" si="6"/>
        <v>8263.1578947368416</v>
      </c>
      <c r="M37" s="110">
        <f>L37*24</f>
        <v>198315.78947368421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6</v>
      </c>
      <c r="J38" s="696">
        <v>5000</v>
      </c>
      <c r="K38" s="501">
        <f t="shared" si="5"/>
        <v>8700</v>
      </c>
      <c r="L38" s="110">
        <f t="shared" si="6"/>
        <v>833.33333333333337</v>
      </c>
      <c r="M38" s="110">
        <f>L38*12</f>
        <v>10000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6</v>
      </c>
      <c r="J39" s="696">
        <v>2000</v>
      </c>
      <c r="K39" s="501">
        <f t="shared" si="5"/>
        <v>11790</v>
      </c>
      <c r="L39" s="110">
        <f t="shared" si="6"/>
        <v>333.33333333333331</v>
      </c>
      <c r="M39" s="110">
        <f>L39*12</f>
        <v>4000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6</v>
      </c>
      <c r="J40" s="696">
        <v>13800</v>
      </c>
      <c r="K40" s="501">
        <f t="shared" si="5"/>
        <v>27100</v>
      </c>
      <c r="L40" s="110">
        <f t="shared" si="6"/>
        <v>2300</v>
      </c>
      <c r="M40" s="110">
        <f>L40*12</f>
        <v>27600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2</v>
      </c>
      <c r="J41" s="696">
        <v>11800</v>
      </c>
      <c r="K41" s="501">
        <f t="shared" si="5"/>
        <v>57400</v>
      </c>
      <c r="L41" s="110">
        <f t="shared" si="6"/>
        <v>5900</v>
      </c>
      <c r="M41" s="110">
        <f>L41*12</f>
        <v>70800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32</v>
      </c>
      <c r="J42" s="696">
        <v>201000</v>
      </c>
      <c r="K42" s="501">
        <f t="shared" si="5"/>
        <v>375000</v>
      </c>
      <c r="L42" s="110">
        <f t="shared" si="6"/>
        <v>6281.25</v>
      </c>
      <c r="M42" s="110">
        <f t="shared" ref="M42:M55" si="7">L42*48</f>
        <v>301500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22</v>
      </c>
      <c r="J43" s="696">
        <v>139200</v>
      </c>
      <c r="K43" s="111">
        <f t="shared" si="5"/>
        <v>-90400</v>
      </c>
      <c r="L43" s="110">
        <f t="shared" si="6"/>
        <v>6327.272727272727</v>
      </c>
      <c r="M43" s="110">
        <f t="shared" si="7"/>
        <v>303709.09090909088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22</v>
      </c>
      <c r="J44" s="696">
        <v>42000</v>
      </c>
      <c r="K44" s="501">
        <f t="shared" si="5"/>
        <v>7300</v>
      </c>
      <c r="L44" s="110">
        <f t="shared" si="6"/>
        <v>1909.090909090909</v>
      </c>
      <c r="M44" s="110">
        <f t="shared" si="7"/>
        <v>91636.363636363632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21</v>
      </c>
      <c r="J45" s="696">
        <v>642000</v>
      </c>
      <c r="K45" s="501">
        <f t="shared" si="5"/>
        <v>858000</v>
      </c>
      <c r="L45" s="110">
        <f t="shared" si="6"/>
        <v>30571.428571428572</v>
      </c>
      <c r="M45" s="110">
        <f t="shared" si="7"/>
        <v>1467428.5714285714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22</v>
      </c>
      <c r="J46" s="696">
        <v>241000</v>
      </c>
      <c r="K46" s="501">
        <f t="shared" si="5"/>
        <v>109000</v>
      </c>
      <c r="L46" s="110">
        <f t="shared" si="6"/>
        <v>10954.545454545454</v>
      </c>
      <c r="M46" s="110">
        <f t="shared" si="7"/>
        <v>525818.18181818177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1</v>
      </c>
      <c r="J47" s="696">
        <v>1000</v>
      </c>
      <c r="K47" s="501">
        <f t="shared" si="5"/>
        <v>22700</v>
      </c>
      <c r="L47" s="110">
        <f t="shared" si="6"/>
        <v>1000</v>
      </c>
      <c r="M47" s="110">
        <f>L47*24</f>
        <v>24000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1</v>
      </c>
      <c r="J48" s="696">
        <v>0</v>
      </c>
      <c r="K48" s="501">
        <f t="shared" si="5"/>
        <v>32500</v>
      </c>
      <c r="L48" s="110">
        <f t="shared" si="6"/>
        <v>0</v>
      </c>
      <c r="M48" s="110">
        <f>L48*24</f>
        <v>0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1</v>
      </c>
      <c r="J49" s="696">
        <v>300</v>
      </c>
      <c r="K49" s="501">
        <f t="shared" si="5"/>
        <v>40000</v>
      </c>
      <c r="L49" s="110">
        <f t="shared" si="6"/>
        <v>300</v>
      </c>
      <c r="M49" s="110">
        <f>L49*24</f>
        <v>7200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1</v>
      </c>
      <c r="J50" s="696">
        <v>0</v>
      </c>
      <c r="K50" s="501">
        <f t="shared" si="5"/>
        <v>9000</v>
      </c>
      <c r="L50" s="110">
        <f t="shared" si="6"/>
        <v>0</v>
      </c>
      <c r="M50" s="110">
        <f>L50*24</f>
        <v>0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9</v>
      </c>
      <c r="J51" s="696">
        <v>1363000</v>
      </c>
      <c r="K51" s="501">
        <f>G51-J51</f>
        <v>6037000</v>
      </c>
      <c r="L51" s="110">
        <f>J51/I51</f>
        <v>151444.44444444444</v>
      </c>
      <c r="M51" s="110">
        <f t="shared" si="7"/>
        <v>7269333.333333333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31">
        <v>2614000</v>
      </c>
      <c r="H52" s="407">
        <v>43601</v>
      </c>
      <c r="I52" s="2">
        <v>9</v>
      </c>
      <c r="J52" s="696">
        <v>335000</v>
      </c>
      <c r="K52" s="501">
        <f>G52-J52</f>
        <v>2279000</v>
      </c>
      <c r="L52" s="110">
        <f>J52/I52</f>
        <v>37222.222222222219</v>
      </c>
      <c r="M52" s="110">
        <f t="shared" si="7"/>
        <v>1786666.6666666665</v>
      </c>
      <c r="N52" s="809"/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31">
        <v>1017800</v>
      </c>
      <c r="H53" s="407">
        <v>43639</v>
      </c>
      <c r="I53" s="2">
        <v>3</v>
      </c>
      <c r="J53" s="9">
        <v>52000</v>
      </c>
      <c r="K53" s="845">
        <f>G53-J53</f>
        <v>965800</v>
      </c>
      <c r="L53" s="582">
        <f>J53/I53</f>
        <v>17333.333333333332</v>
      </c>
      <c r="M53" s="582">
        <f t="shared" si="7"/>
        <v>832000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31">
        <v>69000</v>
      </c>
      <c r="H54" s="847">
        <v>43640</v>
      </c>
      <c r="I54" s="2">
        <v>3</v>
      </c>
      <c r="J54" s="9">
        <v>13200</v>
      </c>
      <c r="K54" s="845">
        <f>G54-J54</f>
        <v>55800</v>
      </c>
      <c r="L54" s="582">
        <f>J54/I54</f>
        <v>4400</v>
      </c>
      <c r="M54" s="582">
        <f t="shared" si="7"/>
        <v>211200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31">
        <v>194300</v>
      </c>
      <c r="H55" s="847">
        <v>43697</v>
      </c>
      <c r="I55" s="2">
        <v>2</v>
      </c>
      <c r="J55" s="9">
        <v>4600</v>
      </c>
      <c r="K55" s="845">
        <f>G55-J55</f>
        <v>189700</v>
      </c>
      <c r="L55" s="582">
        <f>J55/I55</f>
        <v>2300</v>
      </c>
      <c r="M55" s="582">
        <f t="shared" si="7"/>
        <v>110400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20" activePane="bottomLeft" state="frozen"/>
      <selection activeCell="H5" sqref="H5"/>
      <selection pane="bottomLeft" activeCell="A43" sqref="A43:XFD43"/>
    </sheetView>
  </sheetViews>
  <sheetFormatPr defaultColWidth="9.140625" defaultRowHeight="15" x14ac:dyDescent="0.25"/>
  <cols>
    <col min="1" max="1" width="10.28515625" style="850" customWidth="1"/>
    <col min="2" max="2" width="22.28515625" style="850" customWidth="1"/>
    <col min="3" max="3" width="15" style="850" customWidth="1"/>
    <col min="4" max="4" width="10.5703125" style="850" customWidth="1"/>
    <col min="5" max="5" width="10.7109375" style="850" customWidth="1"/>
    <col min="6" max="6" width="12.7109375" style="850" customWidth="1"/>
    <col min="7" max="7" width="17.5703125" style="620" customWidth="1"/>
    <col min="8" max="8" width="10.140625" style="850" customWidth="1"/>
    <col min="9" max="9" width="10.28515625" style="850" customWidth="1"/>
    <col min="10" max="10" width="11.28515625" style="850" customWidth="1"/>
    <col min="11" max="11" width="12.5703125" style="620" customWidth="1"/>
    <col min="12" max="12" width="12" style="683" customWidth="1"/>
    <col min="13" max="13" width="11.85546875" style="683" customWidth="1"/>
    <col min="14" max="14" width="60.85546875" style="726" customWidth="1"/>
    <col min="15" max="16384" width="9.140625" style="850"/>
  </cols>
  <sheetData>
    <row r="1" spans="1:14" x14ac:dyDescent="0.25">
      <c r="A1" s="850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51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786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785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25">
        <v>42289</v>
      </c>
      <c r="I13" s="237" t="s">
        <v>494</v>
      </c>
      <c r="J13" s="688">
        <v>277700</v>
      </c>
      <c r="K13" s="622">
        <f t="shared" si="0"/>
        <v>4300</v>
      </c>
      <c r="L13" s="361">
        <f t="shared" si="1"/>
        <v>5908.510638297872</v>
      </c>
      <c r="M13" s="361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25">
        <v>42289</v>
      </c>
      <c r="I14" s="237" t="s">
        <v>494</v>
      </c>
      <c r="J14" s="688">
        <v>65700</v>
      </c>
      <c r="K14" s="825">
        <f t="shared" si="0"/>
        <v>-12100</v>
      </c>
      <c r="L14" s="361">
        <f t="shared" si="1"/>
        <v>1397.872340425532</v>
      </c>
      <c r="M14" s="361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1783000</v>
      </c>
      <c r="K15" s="825">
        <f t="shared" si="0"/>
        <v>-183004</v>
      </c>
      <c r="L15" s="361">
        <f t="shared" si="1"/>
        <v>37936.170212765959</v>
      </c>
      <c r="M15" s="361">
        <f t="shared" si="2"/>
        <v>1820936.1702127662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25">
        <v>42289</v>
      </c>
      <c r="I16" s="237" t="s">
        <v>494</v>
      </c>
      <c r="J16" s="688">
        <v>833400</v>
      </c>
      <c r="K16" s="622">
        <f t="shared" si="0"/>
        <v>35000</v>
      </c>
      <c r="L16" s="361">
        <f t="shared" si="1"/>
        <v>17731.91489361702</v>
      </c>
      <c r="M16" s="361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21200</v>
      </c>
      <c r="K17" s="825">
        <f t="shared" si="0"/>
        <v>-1300</v>
      </c>
      <c r="L17" s="361">
        <f t="shared" si="1"/>
        <v>883.33333333333337</v>
      </c>
      <c r="M17" s="361">
        <f>L17*24</f>
        <v>21200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437000</v>
      </c>
      <c r="K18" s="825">
        <f t="shared" si="0"/>
        <v>-367600</v>
      </c>
      <c r="L18" s="361">
        <f t="shared" si="1"/>
        <v>36416.666666666664</v>
      </c>
      <c r="M18" s="361">
        <f>L18*12</f>
        <v>437000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90000</v>
      </c>
      <c r="K19" s="825">
        <f t="shared" si="0"/>
        <v>-17700</v>
      </c>
      <c r="L19" s="361">
        <f t="shared" si="1"/>
        <v>7500</v>
      </c>
      <c r="M19" s="361">
        <f>L19*12</f>
        <v>90000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133000</v>
      </c>
      <c r="K22" s="622">
        <f t="shared" si="0"/>
        <v>15000</v>
      </c>
      <c r="L22" s="361">
        <f t="shared" si="1"/>
        <v>11083.333333333334</v>
      </c>
      <c r="M22" s="361">
        <f t="shared" ref="M22:M27" si="3">L22*12</f>
        <v>133000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20600</v>
      </c>
      <c r="K23" s="622">
        <f t="shared" si="0"/>
        <v>3400</v>
      </c>
      <c r="L23" s="361">
        <f t="shared" si="1"/>
        <v>1716.6666666666667</v>
      </c>
      <c r="M23" s="361">
        <f t="shared" si="3"/>
        <v>20600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25">
        <v>43331</v>
      </c>
      <c r="I26" s="24">
        <v>12</v>
      </c>
      <c r="J26" s="24">
        <v>142000</v>
      </c>
      <c r="K26" s="622">
        <f t="shared" si="0"/>
        <v>27200</v>
      </c>
      <c r="L26" s="583">
        <f t="shared" si="1"/>
        <v>11833.333333333334</v>
      </c>
      <c r="M26" s="583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25">
        <v>43345</v>
      </c>
      <c r="I27" s="24">
        <v>12</v>
      </c>
      <c r="J27" s="688">
        <v>89200</v>
      </c>
      <c r="K27" s="622">
        <f t="shared" si="0"/>
        <v>48300</v>
      </c>
      <c r="L27" s="583">
        <f t="shared" si="1"/>
        <v>7433.333333333333</v>
      </c>
      <c r="M27" s="583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83</v>
      </c>
      <c r="J28" s="696">
        <v>594000</v>
      </c>
      <c r="K28" s="111">
        <f t="shared" si="0"/>
        <v>-235200</v>
      </c>
      <c r="L28" s="110">
        <f t="shared" si="1"/>
        <v>13200</v>
      </c>
      <c r="M28" s="110">
        <f t="shared" ref="M28:M30" si="4">L28*48</f>
        <v>633600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398</v>
      </c>
      <c r="J29" s="696">
        <v>90000</v>
      </c>
      <c r="K29" s="111">
        <f t="shared" si="0"/>
        <v>-22645.929999999993</v>
      </c>
      <c r="L29" s="110">
        <f t="shared" si="1"/>
        <v>2142.8571428571427</v>
      </c>
      <c r="M29" s="110">
        <f t="shared" si="4"/>
        <v>102857.14285714284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398</v>
      </c>
      <c r="J30" s="695">
        <v>41000</v>
      </c>
      <c r="K30" s="501">
        <f t="shared" si="0"/>
        <v>26114</v>
      </c>
      <c r="L30" s="110">
        <f t="shared" si="1"/>
        <v>976.19047619047615</v>
      </c>
      <c r="M30" s="110">
        <f t="shared" si="4"/>
        <v>46857.142857142855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398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398</v>
      </c>
      <c r="J32" s="695">
        <v>53000</v>
      </c>
      <c r="K32" s="501">
        <f>G32-J32</f>
        <v>62272.710000000006</v>
      </c>
      <c r="L32" s="110">
        <f>J32/I32</f>
        <v>1261.9047619047619</v>
      </c>
      <c r="M32" s="110">
        <f>L32*48</f>
        <v>60571.428571428572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398</v>
      </c>
      <c r="J33" s="695">
        <v>48700</v>
      </c>
      <c r="K33" s="501">
        <f>G33-J33</f>
        <v>18440</v>
      </c>
      <c r="L33" s="110">
        <f>J33/I33</f>
        <v>1159.5238095238096</v>
      </c>
      <c r="M33" s="110">
        <f>L33*48</f>
        <v>55657.142857142862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85</v>
      </c>
      <c r="J34" s="698">
        <v>18256000</v>
      </c>
      <c r="K34" s="501">
        <f>G34-J34</f>
        <v>11744000</v>
      </c>
      <c r="L34" s="110">
        <f>J34/I34</f>
        <v>468102.56410256412</v>
      </c>
      <c r="M34" s="110">
        <f>L34*48</f>
        <v>22468923.07692308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496</v>
      </c>
      <c r="J35" s="696">
        <v>80300</v>
      </c>
      <c r="K35" s="501">
        <f>G35-J35</f>
        <v>11649</v>
      </c>
      <c r="L35" s="110">
        <f>J35/I35</f>
        <v>2294.2857142857142</v>
      </c>
      <c r="M35" s="110">
        <f>L35*48</f>
        <v>110125.71428571429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19</v>
      </c>
      <c r="J36" s="696">
        <v>1835000</v>
      </c>
      <c r="K36" s="501">
        <f t="shared" ref="K36:K50" si="5">G36-J36</f>
        <v>4555000</v>
      </c>
      <c r="L36" s="110">
        <f t="shared" ref="L36:L50" si="6">J36/I36</f>
        <v>96578.947368421053</v>
      </c>
      <c r="M36" s="110">
        <f>L36*48</f>
        <v>4635789.4736842103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19</v>
      </c>
      <c r="J37" s="696">
        <v>157000</v>
      </c>
      <c r="K37" s="111">
        <f t="shared" si="5"/>
        <v>-122000</v>
      </c>
      <c r="L37" s="110">
        <f t="shared" si="6"/>
        <v>8263.1578947368416</v>
      </c>
      <c r="M37" s="110">
        <f>L37*24</f>
        <v>198315.78947368421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6</v>
      </c>
      <c r="J38" s="696">
        <v>5400</v>
      </c>
      <c r="K38" s="501">
        <f t="shared" si="5"/>
        <v>8300</v>
      </c>
      <c r="L38" s="110">
        <f t="shared" si="6"/>
        <v>900</v>
      </c>
      <c r="M38" s="110">
        <f>L38*12</f>
        <v>10800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6</v>
      </c>
      <c r="J39" s="696">
        <v>2000</v>
      </c>
      <c r="K39" s="501">
        <f t="shared" si="5"/>
        <v>11790</v>
      </c>
      <c r="L39" s="110">
        <f t="shared" si="6"/>
        <v>333.33333333333331</v>
      </c>
      <c r="M39" s="110">
        <f>L39*12</f>
        <v>4000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6</v>
      </c>
      <c r="J40" s="696">
        <v>16300</v>
      </c>
      <c r="K40" s="501">
        <f t="shared" si="5"/>
        <v>24600</v>
      </c>
      <c r="L40" s="110">
        <f t="shared" si="6"/>
        <v>2716.6666666666665</v>
      </c>
      <c r="M40" s="110">
        <f>L40*12</f>
        <v>32600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2</v>
      </c>
      <c r="J41" s="696">
        <v>20000</v>
      </c>
      <c r="K41" s="501">
        <f t="shared" si="5"/>
        <v>49200</v>
      </c>
      <c r="L41" s="110">
        <f t="shared" si="6"/>
        <v>10000</v>
      </c>
      <c r="M41" s="110">
        <f>L41*12</f>
        <v>120000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32</v>
      </c>
      <c r="J42" s="696">
        <v>208000</v>
      </c>
      <c r="K42" s="501">
        <f t="shared" si="5"/>
        <v>368000</v>
      </c>
      <c r="L42" s="110">
        <f t="shared" si="6"/>
        <v>6500</v>
      </c>
      <c r="M42" s="110">
        <f t="shared" ref="M42:M55" si="7">L42*48</f>
        <v>312000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22</v>
      </c>
      <c r="J43" s="696">
        <v>142000</v>
      </c>
      <c r="K43" s="111">
        <f t="shared" si="5"/>
        <v>-93200</v>
      </c>
      <c r="L43" s="110">
        <f t="shared" si="6"/>
        <v>6454.545454545455</v>
      </c>
      <c r="M43" s="110">
        <f t="shared" si="7"/>
        <v>309818.18181818182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22</v>
      </c>
      <c r="J44" s="696">
        <v>42000</v>
      </c>
      <c r="K44" s="501">
        <f t="shared" si="5"/>
        <v>7300</v>
      </c>
      <c r="L44" s="110">
        <f t="shared" si="6"/>
        <v>1909.090909090909</v>
      </c>
      <c r="M44" s="110">
        <f t="shared" si="7"/>
        <v>91636.363636363632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21</v>
      </c>
      <c r="J45" s="696">
        <v>645000</v>
      </c>
      <c r="K45" s="501">
        <f t="shared" si="5"/>
        <v>855000</v>
      </c>
      <c r="L45" s="110">
        <f t="shared" si="6"/>
        <v>30714.285714285714</v>
      </c>
      <c r="M45" s="110">
        <f t="shared" si="7"/>
        <v>1474285.7142857143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22</v>
      </c>
      <c r="J46" s="696">
        <v>249000</v>
      </c>
      <c r="K46" s="501">
        <f t="shared" si="5"/>
        <v>101000</v>
      </c>
      <c r="L46" s="110">
        <f t="shared" si="6"/>
        <v>11318.181818181818</v>
      </c>
      <c r="M46" s="110">
        <f t="shared" si="7"/>
        <v>543272.72727272729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2</v>
      </c>
      <c r="J47" s="696">
        <v>1000</v>
      </c>
      <c r="K47" s="501">
        <f t="shared" si="5"/>
        <v>22700</v>
      </c>
      <c r="L47" s="110">
        <f t="shared" si="6"/>
        <v>500</v>
      </c>
      <c r="M47" s="110">
        <f>L47*24</f>
        <v>12000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1</v>
      </c>
      <c r="J48" s="696">
        <v>0</v>
      </c>
      <c r="K48" s="501">
        <f t="shared" si="5"/>
        <v>32500</v>
      </c>
      <c r="L48" s="110">
        <f t="shared" si="6"/>
        <v>0</v>
      </c>
      <c r="M48" s="110">
        <f>L48*24</f>
        <v>0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1</v>
      </c>
      <c r="J49" s="696">
        <v>2300</v>
      </c>
      <c r="K49" s="501">
        <f t="shared" si="5"/>
        <v>38000</v>
      </c>
      <c r="L49" s="110">
        <f t="shared" si="6"/>
        <v>2300</v>
      </c>
      <c r="M49" s="110">
        <f>L49*24</f>
        <v>55200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1</v>
      </c>
      <c r="J50" s="696">
        <v>135</v>
      </c>
      <c r="K50" s="501">
        <f t="shared" si="5"/>
        <v>8865</v>
      </c>
      <c r="L50" s="110">
        <f t="shared" si="6"/>
        <v>135</v>
      </c>
      <c r="M50" s="110">
        <f>L50*24</f>
        <v>3240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9</v>
      </c>
      <c r="J51" s="696">
        <v>1362000</v>
      </c>
      <c r="K51" s="501">
        <f>G51-J51</f>
        <v>6038000</v>
      </c>
      <c r="L51" s="110">
        <f>J51/I51</f>
        <v>151333.33333333334</v>
      </c>
      <c r="M51" s="110">
        <f t="shared" si="7"/>
        <v>7264000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31">
        <v>2614000</v>
      </c>
      <c r="H52" s="407">
        <v>43601</v>
      </c>
      <c r="I52" s="2">
        <v>9</v>
      </c>
      <c r="J52" s="696">
        <v>372500</v>
      </c>
      <c r="K52" s="501">
        <f>G52-J52</f>
        <v>2241500</v>
      </c>
      <c r="L52" s="110">
        <f>J52/I52</f>
        <v>41388.888888888891</v>
      </c>
      <c r="M52" s="110">
        <f t="shared" si="7"/>
        <v>1986666.6666666667</v>
      </c>
      <c r="N52" s="809"/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31">
        <v>1017800</v>
      </c>
      <c r="H53" s="407">
        <v>43639</v>
      </c>
      <c r="I53" s="2">
        <v>3</v>
      </c>
      <c r="J53" s="9">
        <v>55900</v>
      </c>
      <c r="K53" s="845">
        <f>G53-J53</f>
        <v>961900</v>
      </c>
      <c r="L53" s="582">
        <f>J53/I53</f>
        <v>18633.333333333332</v>
      </c>
      <c r="M53" s="582">
        <f t="shared" si="7"/>
        <v>894400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31">
        <v>69000</v>
      </c>
      <c r="H54" s="847">
        <v>43640</v>
      </c>
      <c r="I54" s="2">
        <v>3</v>
      </c>
      <c r="J54" s="9">
        <v>13200</v>
      </c>
      <c r="K54" s="845">
        <f>G54-J54</f>
        <v>55800</v>
      </c>
      <c r="L54" s="582">
        <f>J54/I54</f>
        <v>4400</v>
      </c>
      <c r="M54" s="582">
        <f t="shared" si="7"/>
        <v>211200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31">
        <v>194300</v>
      </c>
      <c r="H55" s="847">
        <v>43697</v>
      </c>
      <c r="I55" s="2">
        <v>2</v>
      </c>
      <c r="J55" s="9">
        <v>5900</v>
      </c>
      <c r="K55" s="845">
        <f>G55-J55</f>
        <v>188400</v>
      </c>
      <c r="L55" s="582">
        <f>J55/I55</f>
        <v>2950</v>
      </c>
      <c r="M55" s="582">
        <f t="shared" si="7"/>
        <v>141600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18" activePane="bottomLeft" state="frozen"/>
      <selection activeCell="H5" sqref="H5"/>
      <selection pane="bottomLeft" activeCell="N42" sqref="N42"/>
    </sheetView>
  </sheetViews>
  <sheetFormatPr defaultColWidth="9.140625" defaultRowHeight="15" x14ac:dyDescent="0.25"/>
  <cols>
    <col min="1" max="1" width="10.28515625" style="852" customWidth="1"/>
    <col min="2" max="2" width="22.28515625" style="852" customWidth="1"/>
    <col min="3" max="3" width="15" style="852" customWidth="1"/>
    <col min="4" max="4" width="10.5703125" style="852" customWidth="1"/>
    <col min="5" max="5" width="10.7109375" style="852" customWidth="1"/>
    <col min="6" max="6" width="12.7109375" style="852" customWidth="1"/>
    <col min="7" max="7" width="17.5703125" style="620" customWidth="1"/>
    <col min="8" max="8" width="10.140625" style="852" customWidth="1"/>
    <col min="9" max="9" width="10.28515625" style="852" customWidth="1"/>
    <col min="10" max="10" width="11.28515625" style="852" customWidth="1"/>
    <col min="11" max="11" width="12.5703125" style="620" customWidth="1"/>
    <col min="12" max="12" width="12" style="683" customWidth="1"/>
    <col min="13" max="13" width="11.85546875" style="683" customWidth="1"/>
    <col min="14" max="14" width="60.85546875" style="726" customWidth="1"/>
    <col min="15" max="16384" width="9.140625" style="852"/>
  </cols>
  <sheetData>
    <row r="1" spans="1:14" x14ac:dyDescent="0.25">
      <c r="A1" s="852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53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788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787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25">
        <v>42289</v>
      </c>
      <c r="I13" s="237" t="s">
        <v>494</v>
      </c>
      <c r="J13" s="688">
        <v>277700</v>
      </c>
      <c r="K13" s="622">
        <f t="shared" si="0"/>
        <v>4300</v>
      </c>
      <c r="L13" s="361">
        <f t="shared" si="1"/>
        <v>5908.510638297872</v>
      </c>
      <c r="M13" s="361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25">
        <v>42289</v>
      </c>
      <c r="I14" s="237" t="s">
        <v>494</v>
      </c>
      <c r="J14" s="688">
        <v>65700</v>
      </c>
      <c r="K14" s="825">
        <f t="shared" si="0"/>
        <v>-12100</v>
      </c>
      <c r="L14" s="361">
        <f t="shared" si="1"/>
        <v>1397.872340425532</v>
      </c>
      <c r="M14" s="361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1783000</v>
      </c>
      <c r="K15" s="825">
        <f t="shared" si="0"/>
        <v>-183004</v>
      </c>
      <c r="L15" s="361">
        <f t="shared" si="1"/>
        <v>37936.170212765959</v>
      </c>
      <c r="M15" s="361">
        <f t="shared" si="2"/>
        <v>1820936.1702127662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25">
        <v>42289</v>
      </c>
      <c r="I16" s="237" t="s">
        <v>494</v>
      </c>
      <c r="J16" s="688">
        <v>833400</v>
      </c>
      <c r="K16" s="622">
        <f t="shared" si="0"/>
        <v>35000</v>
      </c>
      <c r="L16" s="361">
        <f t="shared" si="1"/>
        <v>17731.91489361702</v>
      </c>
      <c r="M16" s="361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21200</v>
      </c>
      <c r="K17" s="825">
        <f t="shared" si="0"/>
        <v>-1300</v>
      </c>
      <c r="L17" s="361">
        <f t="shared" si="1"/>
        <v>883.33333333333337</v>
      </c>
      <c r="M17" s="361">
        <f>L17*24</f>
        <v>21200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437000</v>
      </c>
      <c r="K18" s="825">
        <f t="shared" si="0"/>
        <v>-367600</v>
      </c>
      <c r="L18" s="361">
        <f t="shared" si="1"/>
        <v>36416.666666666664</v>
      </c>
      <c r="M18" s="361">
        <f>L18*12</f>
        <v>437000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90000</v>
      </c>
      <c r="K19" s="825">
        <f t="shared" si="0"/>
        <v>-17700</v>
      </c>
      <c r="L19" s="361">
        <f t="shared" si="1"/>
        <v>7500</v>
      </c>
      <c r="M19" s="361">
        <f>L19*12</f>
        <v>90000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133000</v>
      </c>
      <c r="K22" s="622">
        <f t="shared" si="0"/>
        <v>15000</v>
      </c>
      <c r="L22" s="361">
        <f t="shared" si="1"/>
        <v>11083.333333333334</v>
      </c>
      <c r="M22" s="361">
        <f t="shared" ref="M22:M27" si="3">L22*12</f>
        <v>133000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20600</v>
      </c>
      <c r="K23" s="622">
        <f t="shared" si="0"/>
        <v>3400</v>
      </c>
      <c r="L23" s="361">
        <f t="shared" si="1"/>
        <v>1716.6666666666667</v>
      </c>
      <c r="M23" s="361">
        <f t="shared" si="3"/>
        <v>20600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25">
        <v>43331</v>
      </c>
      <c r="I26" s="24">
        <v>12</v>
      </c>
      <c r="J26" s="24">
        <v>142000</v>
      </c>
      <c r="K26" s="622">
        <f t="shared" si="0"/>
        <v>27200</v>
      </c>
      <c r="L26" s="583">
        <f t="shared" si="1"/>
        <v>11833.333333333334</v>
      </c>
      <c r="M26" s="583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25">
        <v>43345</v>
      </c>
      <c r="I27" s="24">
        <v>12</v>
      </c>
      <c r="J27" s="688">
        <v>89200</v>
      </c>
      <c r="K27" s="622">
        <f t="shared" si="0"/>
        <v>48300</v>
      </c>
      <c r="L27" s="583">
        <f t="shared" si="1"/>
        <v>7433.333333333333</v>
      </c>
      <c r="M27" s="583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396</v>
      </c>
      <c r="J28" s="696">
        <v>597000</v>
      </c>
      <c r="K28" s="111">
        <f t="shared" si="0"/>
        <v>-238200</v>
      </c>
      <c r="L28" s="110">
        <f t="shared" si="1"/>
        <v>12978.260869565218</v>
      </c>
      <c r="M28" s="110">
        <f t="shared" ref="M28:M30" si="4">L28*48</f>
        <v>622956.52173913049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70</v>
      </c>
      <c r="J29" s="696">
        <v>91800</v>
      </c>
      <c r="K29" s="111">
        <f t="shared" si="0"/>
        <v>-24445.929999999993</v>
      </c>
      <c r="L29" s="110">
        <f t="shared" si="1"/>
        <v>2134.8837209302324</v>
      </c>
      <c r="M29" s="110">
        <f t="shared" si="4"/>
        <v>102474.41860465115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70</v>
      </c>
      <c r="J30" s="695">
        <v>40800</v>
      </c>
      <c r="K30" s="501">
        <f t="shared" si="0"/>
        <v>26314</v>
      </c>
      <c r="L30" s="110">
        <f t="shared" si="1"/>
        <v>948.83720930232562</v>
      </c>
      <c r="M30" s="110">
        <f t="shared" si="4"/>
        <v>45544.186046511633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398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70</v>
      </c>
      <c r="J32" s="695">
        <v>53500</v>
      </c>
      <c r="K32" s="501">
        <f>G32-J32</f>
        <v>61772.710000000006</v>
      </c>
      <c r="L32" s="110">
        <f>J32/I32</f>
        <v>1244.1860465116279</v>
      </c>
      <c r="M32" s="110">
        <f>L32*48</f>
        <v>59720.930232558138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70</v>
      </c>
      <c r="J33" s="695">
        <v>48600</v>
      </c>
      <c r="K33" s="501">
        <f>G33-J33</f>
        <v>18540</v>
      </c>
      <c r="L33" s="110">
        <f>J33/I33</f>
        <v>1130.2325581395348</v>
      </c>
      <c r="M33" s="110">
        <f>L33*48</f>
        <v>54251.162790697672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399</v>
      </c>
      <c r="J34" s="698">
        <v>18770000</v>
      </c>
      <c r="K34" s="501">
        <f>G34-J34</f>
        <v>11230000</v>
      </c>
      <c r="L34" s="110">
        <f>J34/I34</f>
        <v>469250</v>
      </c>
      <c r="M34" s="110">
        <f>L34*48</f>
        <v>22524000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519</v>
      </c>
      <c r="J35" s="696">
        <v>82300</v>
      </c>
      <c r="K35" s="501">
        <f>G35-J35</f>
        <v>9649</v>
      </c>
      <c r="L35" s="110">
        <f>J35/I35</f>
        <v>2286.1111111111113</v>
      </c>
      <c r="M35" s="110">
        <f>L35*48</f>
        <v>109733.33333333334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20</v>
      </c>
      <c r="J36" s="696">
        <v>1895000</v>
      </c>
      <c r="K36" s="501">
        <f t="shared" ref="K36:K50" si="5">G36-J36</f>
        <v>4495000</v>
      </c>
      <c r="L36" s="110">
        <f t="shared" ref="L36:L50" si="6">J36/I36</f>
        <v>94750</v>
      </c>
      <c r="M36" s="110">
        <f>L36*48</f>
        <v>4548000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20</v>
      </c>
      <c r="J37" s="696">
        <v>157000</v>
      </c>
      <c r="K37" s="111">
        <f t="shared" si="5"/>
        <v>-122000</v>
      </c>
      <c r="L37" s="110">
        <f t="shared" si="6"/>
        <v>7850</v>
      </c>
      <c r="M37" s="110">
        <f>L37*24</f>
        <v>188400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7</v>
      </c>
      <c r="J38" s="696">
        <v>5400</v>
      </c>
      <c r="K38" s="501">
        <f t="shared" si="5"/>
        <v>8300</v>
      </c>
      <c r="L38" s="110">
        <f t="shared" si="6"/>
        <v>771.42857142857144</v>
      </c>
      <c r="M38" s="110">
        <f>L38*12</f>
        <v>9257.1428571428569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7</v>
      </c>
      <c r="J39" s="696">
        <v>2000</v>
      </c>
      <c r="K39" s="501">
        <f t="shared" si="5"/>
        <v>11790</v>
      </c>
      <c r="L39" s="110">
        <f t="shared" si="6"/>
        <v>285.71428571428572</v>
      </c>
      <c r="M39" s="110">
        <f>L39*12</f>
        <v>3428.5714285714284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7</v>
      </c>
      <c r="J40" s="696">
        <v>23300</v>
      </c>
      <c r="K40" s="501">
        <f t="shared" si="5"/>
        <v>17600</v>
      </c>
      <c r="L40" s="110">
        <f t="shared" si="6"/>
        <v>3328.5714285714284</v>
      </c>
      <c r="M40" s="110">
        <f>L40*12</f>
        <v>39942.857142857145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3</v>
      </c>
      <c r="J41" s="696">
        <v>20600</v>
      </c>
      <c r="K41" s="501">
        <f t="shared" si="5"/>
        <v>48600</v>
      </c>
      <c r="L41" s="110">
        <f t="shared" si="6"/>
        <v>6866.666666666667</v>
      </c>
      <c r="M41" s="110">
        <f>L41*12</f>
        <v>82400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33</v>
      </c>
      <c r="J42" s="696">
        <v>215000</v>
      </c>
      <c r="K42" s="501">
        <f t="shared" si="5"/>
        <v>361000</v>
      </c>
      <c r="L42" s="110">
        <f t="shared" si="6"/>
        <v>6515.151515151515</v>
      </c>
      <c r="M42" s="110">
        <f t="shared" ref="M42:M55" si="7">L42*48</f>
        <v>312727.27272727271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23</v>
      </c>
      <c r="J43" s="696">
        <v>148700</v>
      </c>
      <c r="K43" s="111">
        <f t="shared" si="5"/>
        <v>-99900</v>
      </c>
      <c r="L43" s="110">
        <f t="shared" si="6"/>
        <v>6465.217391304348</v>
      </c>
      <c r="M43" s="110">
        <f t="shared" si="7"/>
        <v>310330.4347826087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23</v>
      </c>
      <c r="J44" s="696">
        <v>49700</v>
      </c>
      <c r="K44" s="111">
        <f t="shared" si="5"/>
        <v>-400</v>
      </c>
      <c r="L44" s="110">
        <f t="shared" si="6"/>
        <v>2160.8695652173915</v>
      </c>
      <c r="M44" s="110">
        <f t="shared" si="7"/>
        <v>103721.73913043478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22</v>
      </c>
      <c r="J45" s="696">
        <v>660000</v>
      </c>
      <c r="K45" s="501">
        <f t="shared" si="5"/>
        <v>840000</v>
      </c>
      <c r="L45" s="110">
        <f t="shared" si="6"/>
        <v>30000</v>
      </c>
      <c r="M45" s="110">
        <f t="shared" si="7"/>
        <v>1440000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23</v>
      </c>
      <c r="J46" s="696">
        <v>250000</v>
      </c>
      <c r="K46" s="501">
        <f t="shared" si="5"/>
        <v>100000</v>
      </c>
      <c r="L46" s="110">
        <f t="shared" si="6"/>
        <v>10869.565217391304</v>
      </c>
      <c r="M46" s="110">
        <f t="shared" si="7"/>
        <v>521739.13043478259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3</v>
      </c>
      <c r="J47" s="696">
        <v>1000</v>
      </c>
      <c r="K47" s="501">
        <f t="shared" si="5"/>
        <v>22700</v>
      </c>
      <c r="L47" s="110">
        <f t="shared" si="6"/>
        <v>333.33333333333331</v>
      </c>
      <c r="M47" s="110">
        <f>L47*24</f>
        <v>8000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2</v>
      </c>
      <c r="J48" s="696">
        <v>0</v>
      </c>
      <c r="K48" s="501">
        <f t="shared" si="5"/>
        <v>32500</v>
      </c>
      <c r="L48" s="110">
        <f t="shared" si="6"/>
        <v>0</v>
      </c>
      <c r="M48" s="110">
        <f>L48*24</f>
        <v>0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2</v>
      </c>
      <c r="J49" s="696">
        <v>9800</v>
      </c>
      <c r="K49" s="501">
        <f t="shared" si="5"/>
        <v>30500</v>
      </c>
      <c r="L49" s="110">
        <f t="shared" si="6"/>
        <v>4900</v>
      </c>
      <c r="M49" s="110">
        <f>L49*24</f>
        <v>117600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2</v>
      </c>
      <c r="J50" s="696">
        <v>135</v>
      </c>
      <c r="K50" s="501">
        <f t="shared" si="5"/>
        <v>8865</v>
      </c>
      <c r="L50" s="110">
        <f t="shared" si="6"/>
        <v>67.5</v>
      </c>
      <c r="M50" s="110">
        <f>L50*24</f>
        <v>1620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10</v>
      </c>
      <c r="J51" s="696">
        <v>1364000</v>
      </c>
      <c r="K51" s="501">
        <f>G51-J51</f>
        <v>6036000</v>
      </c>
      <c r="L51" s="110">
        <f>J51/I51</f>
        <v>136400</v>
      </c>
      <c r="M51" s="110">
        <f t="shared" si="7"/>
        <v>6547200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31">
        <v>2614000</v>
      </c>
      <c r="H52" s="407">
        <v>43601</v>
      </c>
      <c r="I52" s="2">
        <v>10</v>
      </c>
      <c r="J52" s="696">
        <v>372500</v>
      </c>
      <c r="K52" s="501">
        <f>G52-J52</f>
        <v>2241500</v>
      </c>
      <c r="L52" s="110">
        <f>J52/I52</f>
        <v>37250</v>
      </c>
      <c r="M52" s="110">
        <f t="shared" si="7"/>
        <v>1788000</v>
      </c>
      <c r="N52" s="809"/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31">
        <v>1017800</v>
      </c>
      <c r="H53" s="407">
        <v>43639</v>
      </c>
      <c r="I53" s="2">
        <v>4</v>
      </c>
      <c r="J53" s="9">
        <v>60600</v>
      </c>
      <c r="K53" s="845">
        <f>G53-J53</f>
        <v>957200</v>
      </c>
      <c r="L53" s="582">
        <f>J53/I53</f>
        <v>15150</v>
      </c>
      <c r="M53" s="582">
        <f t="shared" si="7"/>
        <v>727200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31">
        <v>69000</v>
      </c>
      <c r="H54" s="847">
        <v>43640</v>
      </c>
      <c r="I54" s="2">
        <v>4</v>
      </c>
      <c r="J54" s="9">
        <v>13200</v>
      </c>
      <c r="K54" s="845">
        <f>G54-J54</f>
        <v>55800</v>
      </c>
      <c r="L54" s="582">
        <f>J54/I54</f>
        <v>3300</v>
      </c>
      <c r="M54" s="582">
        <f t="shared" si="7"/>
        <v>158400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31">
        <v>194300</v>
      </c>
      <c r="H55" s="847">
        <v>43697</v>
      </c>
      <c r="I55" s="2">
        <v>3</v>
      </c>
      <c r="J55" s="9">
        <v>5900</v>
      </c>
      <c r="K55" s="845">
        <f>G55-J55</f>
        <v>188400</v>
      </c>
      <c r="L55" s="582">
        <f>J55/I55</f>
        <v>1966.6666666666667</v>
      </c>
      <c r="M55" s="582">
        <f t="shared" si="7"/>
        <v>94400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20" activePane="bottomLeft" state="frozen"/>
      <selection activeCell="H5" sqref="H5"/>
      <selection pane="bottomLeft" activeCell="J56" sqref="J56"/>
    </sheetView>
  </sheetViews>
  <sheetFormatPr defaultColWidth="9.140625" defaultRowHeight="15" x14ac:dyDescent="0.25"/>
  <cols>
    <col min="1" max="1" width="10.28515625" style="854" customWidth="1"/>
    <col min="2" max="2" width="22.28515625" style="854" customWidth="1"/>
    <col min="3" max="3" width="15" style="854" customWidth="1"/>
    <col min="4" max="4" width="10.5703125" style="854" customWidth="1"/>
    <col min="5" max="5" width="10.7109375" style="854" customWidth="1"/>
    <col min="6" max="6" width="12.7109375" style="854" customWidth="1"/>
    <col min="7" max="7" width="17.5703125" style="620" customWidth="1"/>
    <col min="8" max="8" width="10.140625" style="854" customWidth="1"/>
    <col min="9" max="9" width="10.28515625" style="854" customWidth="1"/>
    <col min="10" max="10" width="11.28515625" style="854" customWidth="1"/>
    <col min="11" max="11" width="12.5703125" style="620" customWidth="1"/>
    <col min="12" max="12" width="12.5703125" style="683" customWidth="1"/>
    <col min="13" max="13" width="11.85546875" style="683" customWidth="1"/>
    <col min="14" max="14" width="60.85546875" style="726" customWidth="1"/>
    <col min="15" max="16384" width="9.140625" style="854"/>
  </cols>
  <sheetData>
    <row r="1" spans="1:14" x14ac:dyDescent="0.25">
      <c r="A1" s="854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55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790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789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25">
        <v>42289</v>
      </c>
      <c r="I13" s="237" t="s">
        <v>494</v>
      </c>
      <c r="J13" s="688">
        <v>277700</v>
      </c>
      <c r="K13" s="622">
        <f t="shared" si="0"/>
        <v>4300</v>
      </c>
      <c r="L13" s="361">
        <f t="shared" si="1"/>
        <v>5908.510638297872</v>
      </c>
      <c r="M13" s="361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25">
        <v>42289</v>
      </c>
      <c r="I14" s="237" t="s">
        <v>494</v>
      </c>
      <c r="J14" s="688">
        <v>65700</v>
      </c>
      <c r="K14" s="825">
        <f t="shared" si="0"/>
        <v>-12100</v>
      </c>
      <c r="L14" s="361">
        <f t="shared" si="1"/>
        <v>1397.872340425532</v>
      </c>
      <c r="M14" s="361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1783000</v>
      </c>
      <c r="K15" s="825">
        <f t="shared" si="0"/>
        <v>-183004</v>
      </c>
      <c r="L15" s="361">
        <f t="shared" si="1"/>
        <v>37936.170212765959</v>
      </c>
      <c r="M15" s="361">
        <f t="shared" si="2"/>
        <v>1820936.1702127662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25">
        <v>42289</v>
      </c>
      <c r="I16" s="237" t="s">
        <v>494</v>
      </c>
      <c r="J16" s="688">
        <v>833400</v>
      </c>
      <c r="K16" s="622">
        <f t="shared" si="0"/>
        <v>35000</v>
      </c>
      <c r="L16" s="361">
        <f t="shared" si="1"/>
        <v>17731.91489361702</v>
      </c>
      <c r="M16" s="361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21200</v>
      </c>
      <c r="K17" s="825">
        <f t="shared" si="0"/>
        <v>-1300</v>
      </c>
      <c r="L17" s="361">
        <f t="shared" si="1"/>
        <v>883.33333333333337</v>
      </c>
      <c r="M17" s="361">
        <f>L17*24</f>
        <v>21200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437000</v>
      </c>
      <c r="K18" s="825">
        <f t="shared" si="0"/>
        <v>-367600</v>
      </c>
      <c r="L18" s="361">
        <f t="shared" si="1"/>
        <v>36416.666666666664</v>
      </c>
      <c r="M18" s="361">
        <f>L18*12</f>
        <v>437000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90000</v>
      </c>
      <c r="K19" s="825">
        <f t="shared" si="0"/>
        <v>-17700</v>
      </c>
      <c r="L19" s="361">
        <f t="shared" si="1"/>
        <v>7500</v>
      </c>
      <c r="M19" s="361">
        <f>L19*12</f>
        <v>90000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133000</v>
      </c>
      <c r="K22" s="622">
        <f t="shared" si="0"/>
        <v>15000</v>
      </c>
      <c r="L22" s="361">
        <f t="shared" si="1"/>
        <v>11083.333333333334</v>
      </c>
      <c r="M22" s="361">
        <f t="shared" ref="M22:M27" si="3">L22*12</f>
        <v>133000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20600</v>
      </c>
      <c r="K23" s="622">
        <f t="shared" si="0"/>
        <v>3400</v>
      </c>
      <c r="L23" s="361">
        <f t="shared" si="1"/>
        <v>1716.6666666666667</v>
      </c>
      <c r="M23" s="361">
        <f t="shared" si="3"/>
        <v>20600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25">
        <v>43331</v>
      </c>
      <c r="I26" s="24">
        <v>12</v>
      </c>
      <c r="J26" s="24">
        <v>142000</v>
      </c>
      <c r="K26" s="622">
        <f t="shared" si="0"/>
        <v>27200</v>
      </c>
      <c r="L26" s="583">
        <f t="shared" si="1"/>
        <v>11833.333333333334</v>
      </c>
      <c r="M26" s="583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25">
        <v>43345</v>
      </c>
      <c r="I27" s="24">
        <v>12</v>
      </c>
      <c r="J27" s="688">
        <v>89200</v>
      </c>
      <c r="K27" s="622">
        <f t="shared" si="0"/>
        <v>48300</v>
      </c>
      <c r="L27" s="583">
        <f t="shared" si="1"/>
        <v>7433.333333333333</v>
      </c>
      <c r="M27" s="583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396</v>
      </c>
      <c r="J28" s="696">
        <v>600700</v>
      </c>
      <c r="K28" s="111">
        <f t="shared" si="0"/>
        <v>-241900</v>
      </c>
      <c r="L28" s="110">
        <f t="shared" si="1"/>
        <v>13058.695652173914</v>
      </c>
      <c r="M28" s="110">
        <f t="shared" ref="M28:M30" si="4">L28*48</f>
        <v>626817.3913043479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70</v>
      </c>
      <c r="J29" s="696">
        <v>91700</v>
      </c>
      <c r="K29" s="111">
        <f t="shared" si="0"/>
        <v>-24345.929999999993</v>
      </c>
      <c r="L29" s="110">
        <f t="shared" si="1"/>
        <v>2132.5581395348836</v>
      </c>
      <c r="M29" s="110">
        <f t="shared" si="4"/>
        <v>102362.79069767441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70</v>
      </c>
      <c r="J30" s="695">
        <v>40800</v>
      </c>
      <c r="K30" s="501">
        <f t="shared" si="0"/>
        <v>26314</v>
      </c>
      <c r="L30" s="110">
        <f t="shared" si="1"/>
        <v>948.83720930232562</v>
      </c>
      <c r="M30" s="110">
        <f t="shared" si="4"/>
        <v>45544.186046511633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 t="s">
        <v>398</v>
      </c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70</v>
      </c>
      <c r="J32" s="695">
        <v>53500</v>
      </c>
      <c r="K32" s="501">
        <f>G32-J32</f>
        <v>61772.710000000006</v>
      </c>
      <c r="L32" s="110">
        <f>J32/I32</f>
        <v>1244.1860465116279</v>
      </c>
      <c r="M32" s="110">
        <f>L32*48</f>
        <v>59720.930232558138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70</v>
      </c>
      <c r="J33" s="695">
        <v>57000</v>
      </c>
      <c r="K33" s="501">
        <f>G33-J33</f>
        <v>10140</v>
      </c>
      <c r="L33" s="110">
        <f>J33/I33</f>
        <v>1325.5813953488373</v>
      </c>
      <c r="M33" s="110">
        <f>L33*48</f>
        <v>63627.906976744191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399</v>
      </c>
      <c r="J34" s="698">
        <v>18820000</v>
      </c>
      <c r="K34" s="501">
        <f>G34-J34</f>
        <v>11180000</v>
      </c>
      <c r="L34" s="110">
        <f>J34/I34</f>
        <v>470500</v>
      </c>
      <c r="M34" s="110">
        <f>L34*48</f>
        <v>22584000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519</v>
      </c>
      <c r="J35" s="696">
        <v>82300</v>
      </c>
      <c r="K35" s="501">
        <f>G35-J35</f>
        <v>9649</v>
      </c>
      <c r="L35" s="110">
        <f>J35/I35</f>
        <v>2286.1111111111113</v>
      </c>
      <c r="M35" s="110">
        <f>L35*48</f>
        <v>109733.33333333334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20</v>
      </c>
      <c r="J36" s="696">
        <v>1954000</v>
      </c>
      <c r="K36" s="501">
        <f t="shared" ref="K36:K50" si="5">G36-J36</f>
        <v>4436000</v>
      </c>
      <c r="L36" s="110">
        <f t="shared" ref="L36:L50" si="6">J36/I36</f>
        <v>97700</v>
      </c>
      <c r="M36" s="110">
        <f>L36*48</f>
        <v>4689600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20</v>
      </c>
      <c r="J37" s="696">
        <v>157000</v>
      </c>
      <c r="K37" s="111">
        <f t="shared" si="5"/>
        <v>-122000</v>
      </c>
      <c r="L37" s="110">
        <f t="shared" si="6"/>
        <v>7850</v>
      </c>
      <c r="M37" s="110">
        <f>L37*24</f>
        <v>188400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7</v>
      </c>
      <c r="J38" s="696">
        <v>5400</v>
      </c>
      <c r="K38" s="501">
        <f t="shared" si="5"/>
        <v>8300</v>
      </c>
      <c r="L38" s="110">
        <f t="shared" si="6"/>
        <v>771.42857142857144</v>
      </c>
      <c r="M38" s="110">
        <f>L38*12</f>
        <v>9257.1428571428569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7</v>
      </c>
      <c r="J39" s="696">
        <v>2000</v>
      </c>
      <c r="K39" s="501">
        <f t="shared" si="5"/>
        <v>11790</v>
      </c>
      <c r="L39" s="110">
        <f t="shared" si="6"/>
        <v>285.71428571428572</v>
      </c>
      <c r="M39" s="110">
        <f>L39*12</f>
        <v>3428.5714285714284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7</v>
      </c>
      <c r="J40" s="696">
        <v>25900</v>
      </c>
      <c r="K40" s="501">
        <f t="shared" si="5"/>
        <v>15000</v>
      </c>
      <c r="L40" s="110">
        <f t="shared" si="6"/>
        <v>3700</v>
      </c>
      <c r="M40" s="110">
        <f>L40*12</f>
        <v>44400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3</v>
      </c>
      <c r="J41" s="696">
        <v>30000</v>
      </c>
      <c r="K41" s="501">
        <f t="shared" si="5"/>
        <v>39200</v>
      </c>
      <c r="L41" s="110">
        <f t="shared" si="6"/>
        <v>10000</v>
      </c>
      <c r="M41" s="110">
        <f>L41*12</f>
        <v>120000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33</v>
      </c>
      <c r="J42" s="696">
        <v>220000</v>
      </c>
      <c r="K42" s="501">
        <f t="shared" si="5"/>
        <v>356000</v>
      </c>
      <c r="L42" s="110">
        <f t="shared" si="6"/>
        <v>6666.666666666667</v>
      </c>
      <c r="M42" s="110">
        <f t="shared" ref="M42:M55" si="7">L42*48</f>
        <v>320000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23</v>
      </c>
      <c r="J43" s="696">
        <v>151300</v>
      </c>
      <c r="K43" s="111">
        <f t="shared" si="5"/>
        <v>-102500</v>
      </c>
      <c r="L43" s="110">
        <f t="shared" si="6"/>
        <v>6578.260869565217</v>
      </c>
      <c r="M43" s="110">
        <f t="shared" si="7"/>
        <v>315756.52173913043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23</v>
      </c>
      <c r="J44" s="696">
        <v>42000</v>
      </c>
      <c r="K44" s="501">
        <f t="shared" si="5"/>
        <v>7300</v>
      </c>
      <c r="L44" s="110">
        <f t="shared" si="6"/>
        <v>1826.0869565217392</v>
      </c>
      <c r="M44" s="110">
        <f t="shared" si="7"/>
        <v>87652.173913043487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22</v>
      </c>
      <c r="J45" s="696">
        <v>660000</v>
      </c>
      <c r="K45" s="501">
        <f t="shared" si="5"/>
        <v>840000</v>
      </c>
      <c r="L45" s="110">
        <f t="shared" si="6"/>
        <v>30000</v>
      </c>
      <c r="M45" s="110">
        <f t="shared" si="7"/>
        <v>1440000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23</v>
      </c>
      <c r="J46" s="696">
        <v>255000</v>
      </c>
      <c r="K46" s="501">
        <f t="shared" si="5"/>
        <v>95000</v>
      </c>
      <c r="L46" s="110">
        <f t="shared" si="6"/>
        <v>11086.95652173913</v>
      </c>
      <c r="M46" s="110">
        <f t="shared" si="7"/>
        <v>532173.91304347827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3</v>
      </c>
      <c r="J47" s="696">
        <v>4700</v>
      </c>
      <c r="K47" s="501">
        <f t="shared" si="5"/>
        <v>19000</v>
      </c>
      <c r="L47" s="110">
        <f t="shared" si="6"/>
        <v>1566.6666666666667</v>
      </c>
      <c r="M47" s="110">
        <f>L47*24</f>
        <v>37600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2</v>
      </c>
      <c r="J48" s="696">
        <v>8370</v>
      </c>
      <c r="K48" s="501">
        <f t="shared" si="5"/>
        <v>24130</v>
      </c>
      <c r="L48" s="110">
        <f t="shared" si="6"/>
        <v>4185</v>
      </c>
      <c r="M48" s="110">
        <f>L48*24</f>
        <v>100440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2</v>
      </c>
      <c r="J49" s="696">
        <v>12400</v>
      </c>
      <c r="K49" s="501">
        <f t="shared" si="5"/>
        <v>27900</v>
      </c>
      <c r="L49" s="110">
        <f t="shared" si="6"/>
        <v>6200</v>
      </c>
      <c r="M49" s="110">
        <f>L49*24</f>
        <v>148800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2</v>
      </c>
      <c r="J50" s="696">
        <v>140</v>
      </c>
      <c r="K50" s="501">
        <f t="shared" si="5"/>
        <v>8860</v>
      </c>
      <c r="L50" s="110">
        <f t="shared" si="6"/>
        <v>70</v>
      </c>
      <c r="M50" s="110">
        <f>L50*24</f>
        <v>1680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10</v>
      </c>
      <c r="J51" s="696">
        <v>1370000</v>
      </c>
      <c r="K51" s="501">
        <f>G51-J51</f>
        <v>6030000</v>
      </c>
      <c r="L51" s="110">
        <f>J51/I51</f>
        <v>137000</v>
      </c>
      <c r="M51" s="110">
        <f t="shared" si="7"/>
        <v>6576000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31">
        <v>2614000</v>
      </c>
      <c r="H52" s="407">
        <v>43601</v>
      </c>
      <c r="I52" s="2">
        <v>10</v>
      </c>
      <c r="J52" s="696">
        <v>377300</v>
      </c>
      <c r="K52" s="501">
        <f>G52-J52</f>
        <v>2236700</v>
      </c>
      <c r="L52" s="110">
        <f>J52/I52</f>
        <v>37730</v>
      </c>
      <c r="M52" s="110">
        <f t="shared" si="7"/>
        <v>1811040</v>
      </c>
      <c r="N52" s="809"/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31">
        <v>1017800</v>
      </c>
      <c r="H53" s="407">
        <v>43639</v>
      </c>
      <c r="I53" s="2">
        <v>4</v>
      </c>
      <c r="J53" s="9">
        <v>80000</v>
      </c>
      <c r="K53" s="845">
        <f>G53-J53</f>
        <v>937800</v>
      </c>
      <c r="L53" s="582">
        <f>J53/I53</f>
        <v>20000</v>
      </c>
      <c r="M53" s="582">
        <f t="shared" si="7"/>
        <v>960000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31">
        <v>69000</v>
      </c>
      <c r="H54" s="847">
        <v>43640</v>
      </c>
      <c r="I54" s="2">
        <v>4</v>
      </c>
      <c r="J54" s="9">
        <v>13200</v>
      </c>
      <c r="K54" s="845">
        <f>G54-J54</f>
        <v>55800</v>
      </c>
      <c r="L54" s="582">
        <f>J54/I54</f>
        <v>3300</v>
      </c>
      <c r="M54" s="582">
        <f t="shared" si="7"/>
        <v>158400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31">
        <v>194300</v>
      </c>
      <c r="H55" s="847">
        <v>43697</v>
      </c>
      <c r="I55" s="2">
        <v>3</v>
      </c>
      <c r="J55" s="9">
        <v>11900</v>
      </c>
      <c r="K55" s="845">
        <f>G55-J55</f>
        <v>182400</v>
      </c>
      <c r="L55" s="582">
        <f>J55/I55</f>
        <v>3966.6666666666665</v>
      </c>
      <c r="M55" s="582">
        <f t="shared" si="7"/>
        <v>190400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20" activePane="bottomLeft" state="frozen"/>
      <selection activeCell="H5" sqref="H5"/>
      <selection pane="bottomLeft" activeCell="K15" sqref="K15"/>
    </sheetView>
  </sheetViews>
  <sheetFormatPr defaultColWidth="9.140625" defaultRowHeight="15" x14ac:dyDescent="0.25"/>
  <cols>
    <col min="1" max="1" width="10.28515625" style="856" customWidth="1"/>
    <col min="2" max="2" width="22.28515625" style="856" customWidth="1"/>
    <col min="3" max="3" width="15" style="856" customWidth="1"/>
    <col min="4" max="4" width="10.5703125" style="856" customWidth="1"/>
    <col min="5" max="5" width="10.7109375" style="856" customWidth="1"/>
    <col min="6" max="6" width="12.7109375" style="856" customWidth="1"/>
    <col min="7" max="7" width="17.5703125" style="620" customWidth="1"/>
    <col min="8" max="8" width="10.140625" style="856" customWidth="1"/>
    <col min="9" max="9" width="10.28515625" style="856" customWidth="1"/>
    <col min="10" max="10" width="11.28515625" style="856" customWidth="1"/>
    <col min="11" max="11" width="12.5703125" style="620" customWidth="1"/>
    <col min="12" max="12" width="12.5703125" style="683" customWidth="1"/>
    <col min="13" max="13" width="11.85546875" style="683" customWidth="1"/>
    <col min="14" max="14" width="60.85546875" style="726" customWidth="1"/>
    <col min="15" max="16384" width="9.140625" style="856"/>
  </cols>
  <sheetData>
    <row r="1" spans="1:14" x14ac:dyDescent="0.25">
      <c r="A1" s="856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57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792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791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25">
        <v>42289</v>
      </c>
      <c r="I13" s="237" t="s">
        <v>494</v>
      </c>
      <c r="J13" s="688">
        <v>277700</v>
      </c>
      <c r="K13" s="622">
        <f t="shared" si="0"/>
        <v>4300</v>
      </c>
      <c r="L13" s="361">
        <f t="shared" si="1"/>
        <v>5908.510638297872</v>
      </c>
      <c r="M13" s="361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25">
        <v>42289</v>
      </c>
      <c r="I14" s="237" t="s">
        <v>494</v>
      </c>
      <c r="J14" s="688">
        <v>65700</v>
      </c>
      <c r="K14" s="825">
        <f t="shared" si="0"/>
        <v>-12100</v>
      </c>
      <c r="L14" s="361">
        <f t="shared" si="1"/>
        <v>1397.872340425532</v>
      </c>
      <c r="M14" s="361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1783000</v>
      </c>
      <c r="K15" s="825">
        <f t="shared" si="0"/>
        <v>-183004</v>
      </c>
      <c r="L15" s="361">
        <f t="shared" si="1"/>
        <v>37936.170212765959</v>
      </c>
      <c r="M15" s="361">
        <f t="shared" si="2"/>
        <v>1820936.1702127662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25">
        <v>42289</v>
      </c>
      <c r="I16" s="237" t="s">
        <v>494</v>
      </c>
      <c r="J16" s="688">
        <v>833400</v>
      </c>
      <c r="K16" s="622">
        <f t="shared" si="0"/>
        <v>35000</v>
      </c>
      <c r="L16" s="361">
        <f t="shared" si="1"/>
        <v>17731.91489361702</v>
      </c>
      <c r="M16" s="361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21200</v>
      </c>
      <c r="K17" s="825">
        <f t="shared" si="0"/>
        <v>-1300</v>
      </c>
      <c r="L17" s="361">
        <f t="shared" si="1"/>
        <v>883.33333333333337</v>
      </c>
      <c r="M17" s="361">
        <f>L17*24</f>
        <v>21200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437000</v>
      </c>
      <c r="K18" s="825">
        <f t="shared" si="0"/>
        <v>-367600</v>
      </c>
      <c r="L18" s="361">
        <f t="shared" si="1"/>
        <v>36416.666666666664</v>
      </c>
      <c r="M18" s="361">
        <f>L18*12</f>
        <v>437000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90000</v>
      </c>
      <c r="K19" s="825">
        <f t="shared" si="0"/>
        <v>-17700</v>
      </c>
      <c r="L19" s="361">
        <f t="shared" si="1"/>
        <v>7500</v>
      </c>
      <c r="M19" s="361">
        <f>L19*12</f>
        <v>90000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133000</v>
      </c>
      <c r="K22" s="622">
        <f t="shared" si="0"/>
        <v>15000</v>
      </c>
      <c r="L22" s="361">
        <f t="shared" si="1"/>
        <v>11083.333333333334</v>
      </c>
      <c r="M22" s="361">
        <f t="shared" ref="M22:M27" si="3">L22*12</f>
        <v>133000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20600</v>
      </c>
      <c r="K23" s="622">
        <f t="shared" si="0"/>
        <v>3400</v>
      </c>
      <c r="L23" s="361">
        <f t="shared" si="1"/>
        <v>1716.6666666666667</v>
      </c>
      <c r="M23" s="361">
        <f t="shared" si="3"/>
        <v>20600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25">
        <v>43331</v>
      </c>
      <c r="I26" s="24">
        <v>12</v>
      </c>
      <c r="J26" s="24">
        <v>142000</v>
      </c>
      <c r="K26" s="622">
        <f t="shared" si="0"/>
        <v>27200</v>
      </c>
      <c r="L26" s="583">
        <f t="shared" si="1"/>
        <v>11833.333333333334</v>
      </c>
      <c r="M26" s="583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25">
        <v>43345</v>
      </c>
      <c r="I27" s="24">
        <v>12</v>
      </c>
      <c r="J27" s="688">
        <v>89200</v>
      </c>
      <c r="K27" s="622">
        <f t="shared" si="0"/>
        <v>48300</v>
      </c>
      <c r="L27" s="583">
        <f t="shared" si="1"/>
        <v>7433.333333333333</v>
      </c>
      <c r="M27" s="583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494</v>
      </c>
      <c r="J28" s="696">
        <v>603000</v>
      </c>
      <c r="K28" s="111">
        <f t="shared" si="0"/>
        <v>-244200</v>
      </c>
      <c r="L28" s="110">
        <f t="shared" si="1"/>
        <v>12829.787234042553</v>
      </c>
      <c r="M28" s="110">
        <f t="shared" ref="M28:M30" si="4">L28*48</f>
        <v>615829.78723404254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397</v>
      </c>
      <c r="J29" s="696">
        <v>92000</v>
      </c>
      <c r="K29" s="111">
        <f t="shared" si="0"/>
        <v>-24645.929999999993</v>
      </c>
      <c r="L29" s="110">
        <f t="shared" si="1"/>
        <v>2090.909090909091</v>
      </c>
      <c r="M29" s="110">
        <f t="shared" si="4"/>
        <v>100363.63636363637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397</v>
      </c>
      <c r="J30" s="695">
        <v>41000</v>
      </c>
      <c r="K30" s="501">
        <f t="shared" si="0"/>
        <v>26114</v>
      </c>
      <c r="L30" s="110">
        <f t="shared" si="1"/>
        <v>931.81818181818187</v>
      </c>
      <c r="M30" s="110">
        <f t="shared" si="4"/>
        <v>44727.272727272728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/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397</v>
      </c>
      <c r="J32" s="695">
        <v>53500</v>
      </c>
      <c r="K32" s="501">
        <f>G32-J32</f>
        <v>61772.710000000006</v>
      </c>
      <c r="L32" s="110">
        <f>J32/I32</f>
        <v>1215.909090909091</v>
      </c>
      <c r="M32" s="110">
        <f>L32*48</f>
        <v>58363.636363636368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397</v>
      </c>
      <c r="J33" s="695">
        <v>57000</v>
      </c>
      <c r="K33" s="501">
        <f>G33-J33</f>
        <v>10140</v>
      </c>
      <c r="L33" s="110">
        <f>J33/I33</f>
        <v>1295.4545454545455</v>
      </c>
      <c r="M33" s="110">
        <f>L33*48</f>
        <v>62181.818181818184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84</v>
      </c>
      <c r="J34" s="698">
        <v>19250000</v>
      </c>
      <c r="K34" s="501">
        <f>G34-J34</f>
        <v>10750000</v>
      </c>
      <c r="L34" s="110">
        <f>J34/I34</f>
        <v>469512.19512195123</v>
      </c>
      <c r="M34" s="110">
        <f>L34*48</f>
        <v>22536585.36585366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69</v>
      </c>
      <c r="J35" s="696">
        <v>82300</v>
      </c>
      <c r="K35" s="501">
        <f>G35-J35</f>
        <v>9649</v>
      </c>
      <c r="L35" s="110">
        <f>J35/I35</f>
        <v>2224.3243243243242</v>
      </c>
      <c r="M35" s="110">
        <f>L35*48</f>
        <v>106767.56756756756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21</v>
      </c>
      <c r="J36" s="696">
        <v>1990000</v>
      </c>
      <c r="K36" s="501">
        <f t="shared" ref="K36:K50" si="5">G36-J36</f>
        <v>4400000</v>
      </c>
      <c r="L36" s="110">
        <f t="shared" ref="L36:L50" si="6">J36/I36</f>
        <v>94761.904761904763</v>
      </c>
      <c r="M36" s="110">
        <f>L36*48</f>
        <v>4548571.4285714291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21</v>
      </c>
      <c r="J37" s="696">
        <v>157000</v>
      </c>
      <c r="K37" s="111">
        <f t="shared" si="5"/>
        <v>-122000</v>
      </c>
      <c r="L37" s="110">
        <f t="shared" si="6"/>
        <v>7476.1904761904761</v>
      </c>
      <c r="M37" s="110">
        <f>L37*24</f>
        <v>179428.57142857142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8</v>
      </c>
      <c r="J38" s="696">
        <v>5900</v>
      </c>
      <c r="K38" s="501">
        <f t="shared" si="5"/>
        <v>7800</v>
      </c>
      <c r="L38" s="110">
        <f t="shared" si="6"/>
        <v>737.5</v>
      </c>
      <c r="M38" s="110">
        <f>L38*12</f>
        <v>8850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8</v>
      </c>
      <c r="J39" s="696">
        <v>2000</v>
      </c>
      <c r="K39" s="501">
        <f t="shared" si="5"/>
        <v>11790</v>
      </c>
      <c r="L39" s="110">
        <f t="shared" si="6"/>
        <v>250</v>
      </c>
      <c r="M39" s="110">
        <f>L39*12</f>
        <v>3000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8</v>
      </c>
      <c r="J40" s="696">
        <v>26300</v>
      </c>
      <c r="K40" s="501">
        <f t="shared" si="5"/>
        <v>14600</v>
      </c>
      <c r="L40" s="110">
        <f t="shared" si="6"/>
        <v>3287.5</v>
      </c>
      <c r="M40" s="110">
        <f>L40*12</f>
        <v>39450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4</v>
      </c>
      <c r="J41" s="696">
        <v>30000</v>
      </c>
      <c r="K41" s="501">
        <f t="shared" si="5"/>
        <v>39200</v>
      </c>
      <c r="L41" s="110">
        <f t="shared" si="6"/>
        <v>7500</v>
      </c>
      <c r="M41" s="110">
        <f>L41*12</f>
        <v>90000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34</v>
      </c>
      <c r="J42" s="696">
        <v>223000</v>
      </c>
      <c r="K42" s="501">
        <f t="shared" si="5"/>
        <v>353000</v>
      </c>
      <c r="L42" s="110">
        <f t="shared" si="6"/>
        <v>6558.8235294117649</v>
      </c>
      <c r="M42" s="110">
        <f t="shared" ref="M42:M55" si="7">L42*48</f>
        <v>314823.5294117647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24</v>
      </c>
      <c r="J43" s="696">
        <v>151700</v>
      </c>
      <c r="K43" s="111">
        <f t="shared" si="5"/>
        <v>-102900</v>
      </c>
      <c r="L43" s="110">
        <f t="shared" si="6"/>
        <v>6320.833333333333</v>
      </c>
      <c r="M43" s="110">
        <f t="shared" si="7"/>
        <v>303400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24</v>
      </c>
      <c r="J44" s="696">
        <v>42000</v>
      </c>
      <c r="K44" s="501">
        <f t="shared" si="5"/>
        <v>7300</v>
      </c>
      <c r="L44" s="110">
        <f t="shared" si="6"/>
        <v>1750</v>
      </c>
      <c r="M44" s="110">
        <f t="shared" si="7"/>
        <v>84000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23</v>
      </c>
      <c r="J45" s="696">
        <v>660000</v>
      </c>
      <c r="K45" s="501">
        <f t="shared" si="5"/>
        <v>840000</v>
      </c>
      <c r="L45" s="110">
        <f t="shared" si="6"/>
        <v>28695.652173913044</v>
      </c>
      <c r="M45" s="110">
        <f t="shared" si="7"/>
        <v>1377391.3043478262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24</v>
      </c>
      <c r="J46" s="696">
        <v>263300</v>
      </c>
      <c r="K46" s="501">
        <f t="shared" si="5"/>
        <v>86700</v>
      </c>
      <c r="L46" s="110">
        <f t="shared" si="6"/>
        <v>10970.833333333334</v>
      </c>
      <c r="M46" s="110">
        <f t="shared" si="7"/>
        <v>526600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4</v>
      </c>
      <c r="J47" s="696">
        <v>4600</v>
      </c>
      <c r="K47" s="501">
        <f t="shared" si="5"/>
        <v>19100</v>
      </c>
      <c r="L47" s="110">
        <f t="shared" si="6"/>
        <v>1150</v>
      </c>
      <c r="M47" s="110">
        <f>L47*24</f>
        <v>27600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3</v>
      </c>
      <c r="J48" s="696">
        <v>8400</v>
      </c>
      <c r="K48" s="501">
        <f t="shared" si="5"/>
        <v>24100</v>
      </c>
      <c r="L48" s="110">
        <f t="shared" si="6"/>
        <v>2800</v>
      </c>
      <c r="M48" s="110">
        <f>L48*24</f>
        <v>67200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3</v>
      </c>
      <c r="J49" s="696">
        <v>12700</v>
      </c>
      <c r="K49" s="501">
        <f t="shared" si="5"/>
        <v>27600</v>
      </c>
      <c r="L49" s="110">
        <f t="shared" si="6"/>
        <v>4233.333333333333</v>
      </c>
      <c r="M49" s="110">
        <f>L49*24</f>
        <v>101600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3</v>
      </c>
      <c r="J50" s="696">
        <v>140</v>
      </c>
      <c r="K50" s="501">
        <f t="shared" si="5"/>
        <v>8860</v>
      </c>
      <c r="L50" s="110">
        <f t="shared" si="6"/>
        <v>46.666666666666664</v>
      </c>
      <c r="M50" s="110">
        <f>L50*24</f>
        <v>1120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11</v>
      </c>
      <c r="J51" s="696">
        <v>1430000</v>
      </c>
      <c r="K51" s="501">
        <f>G51-J51</f>
        <v>5970000</v>
      </c>
      <c r="L51" s="110">
        <f>J51/I51</f>
        <v>130000</v>
      </c>
      <c r="M51" s="110">
        <f t="shared" si="7"/>
        <v>6240000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31">
        <v>2614000</v>
      </c>
      <c r="H52" s="407">
        <v>43601</v>
      </c>
      <c r="I52" s="2">
        <v>11</v>
      </c>
      <c r="J52" s="696">
        <v>377300</v>
      </c>
      <c r="K52" s="501">
        <f>G52-J52</f>
        <v>2236700</v>
      </c>
      <c r="L52" s="110">
        <f>J52/I52</f>
        <v>34300</v>
      </c>
      <c r="M52" s="110">
        <f t="shared" si="7"/>
        <v>1646400</v>
      </c>
      <c r="N52" s="809"/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31">
        <v>1017800</v>
      </c>
      <c r="H53" s="407">
        <v>43639</v>
      </c>
      <c r="I53" s="2">
        <v>5</v>
      </c>
      <c r="J53" s="9">
        <v>100000</v>
      </c>
      <c r="K53" s="845">
        <f>G53-J53</f>
        <v>917800</v>
      </c>
      <c r="L53" s="582">
        <f>J53/I53</f>
        <v>20000</v>
      </c>
      <c r="M53" s="582">
        <f t="shared" si="7"/>
        <v>960000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31">
        <v>69000</v>
      </c>
      <c r="H54" s="847">
        <v>43640</v>
      </c>
      <c r="I54" s="2">
        <v>5</v>
      </c>
      <c r="J54" s="9">
        <v>13200</v>
      </c>
      <c r="K54" s="845">
        <f>G54-J54</f>
        <v>55800</v>
      </c>
      <c r="L54" s="582">
        <f>J54/I54</f>
        <v>2640</v>
      </c>
      <c r="M54" s="582">
        <f t="shared" si="7"/>
        <v>126720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31">
        <v>194300</v>
      </c>
      <c r="H55" s="847">
        <v>43697</v>
      </c>
      <c r="I55" s="2">
        <v>4</v>
      </c>
      <c r="J55" s="9">
        <v>11900</v>
      </c>
      <c r="K55" s="845">
        <f>G55-J55</f>
        <v>182400</v>
      </c>
      <c r="L55" s="582">
        <f>J55/I55</f>
        <v>2975</v>
      </c>
      <c r="M55" s="582">
        <f t="shared" si="7"/>
        <v>142800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20" activePane="bottomLeft" state="frozen"/>
      <selection activeCell="H5" sqref="H5"/>
      <selection pane="bottomLeft" activeCell="J52" sqref="J52"/>
    </sheetView>
  </sheetViews>
  <sheetFormatPr defaultColWidth="9.140625" defaultRowHeight="15" x14ac:dyDescent="0.25"/>
  <cols>
    <col min="1" max="1" width="10.28515625" style="858" customWidth="1"/>
    <col min="2" max="2" width="22.28515625" style="858" customWidth="1"/>
    <col min="3" max="3" width="15" style="858" customWidth="1"/>
    <col min="4" max="4" width="10.5703125" style="858" customWidth="1"/>
    <col min="5" max="5" width="10.7109375" style="858" customWidth="1"/>
    <col min="6" max="6" width="12.7109375" style="858" customWidth="1"/>
    <col min="7" max="7" width="17.5703125" style="620" customWidth="1"/>
    <col min="8" max="8" width="10.140625" style="858" customWidth="1"/>
    <col min="9" max="9" width="10.28515625" style="858" customWidth="1"/>
    <col min="10" max="10" width="11.28515625" style="858" customWidth="1"/>
    <col min="11" max="11" width="12.5703125" style="620" customWidth="1"/>
    <col min="12" max="12" width="12.5703125" style="683" customWidth="1"/>
    <col min="13" max="13" width="11.85546875" style="683" customWidth="1"/>
    <col min="14" max="14" width="60.85546875" style="726" customWidth="1"/>
    <col min="15" max="16384" width="9.140625" style="858"/>
  </cols>
  <sheetData>
    <row r="1" spans="1:14" x14ac:dyDescent="0.25">
      <c r="A1" s="858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59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794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793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25">
        <v>42289</v>
      </c>
      <c r="I13" s="237" t="s">
        <v>494</v>
      </c>
      <c r="J13" s="688">
        <v>277700</v>
      </c>
      <c r="K13" s="622">
        <f t="shared" si="0"/>
        <v>4300</v>
      </c>
      <c r="L13" s="361">
        <f t="shared" si="1"/>
        <v>5908.510638297872</v>
      </c>
      <c r="M13" s="361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25">
        <v>42289</v>
      </c>
      <c r="I14" s="237" t="s">
        <v>494</v>
      </c>
      <c r="J14" s="688">
        <v>65700</v>
      </c>
      <c r="K14" s="825">
        <f t="shared" si="0"/>
        <v>-12100</v>
      </c>
      <c r="L14" s="361">
        <f t="shared" si="1"/>
        <v>1397.872340425532</v>
      </c>
      <c r="M14" s="361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1783000</v>
      </c>
      <c r="K15" s="825">
        <f t="shared" si="0"/>
        <v>-183004</v>
      </c>
      <c r="L15" s="361">
        <f t="shared" si="1"/>
        <v>37936.170212765959</v>
      </c>
      <c r="M15" s="361">
        <f t="shared" si="2"/>
        <v>1820936.1702127662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25">
        <v>42289</v>
      </c>
      <c r="I16" s="237" t="s">
        <v>494</v>
      </c>
      <c r="J16" s="688">
        <v>833400</v>
      </c>
      <c r="K16" s="622">
        <f t="shared" si="0"/>
        <v>35000</v>
      </c>
      <c r="L16" s="361">
        <f t="shared" si="1"/>
        <v>17731.91489361702</v>
      </c>
      <c r="M16" s="361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21200</v>
      </c>
      <c r="K17" s="825">
        <f t="shared" si="0"/>
        <v>-1300</v>
      </c>
      <c r="L17" s="361">
        <f t="shared" si="1"/>
        <v>883.33333333333337</v>
      </c>
      <c r="M17" s="361">
        <f>L17*24</f>
        <v>21200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437000</v>
      </c>
      <c r="K18" s="825">
        <f t="shared" si="0"/>
        <v>-367600</v>
      </c>
      <c r="L18" s="361">
        <f t="shared" si="1"/>
        <v>36416.666666666664</v>
      </c>
      <c r="M18" s="361">
        <f>L18*12</f>
        <v>437000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90000</v>
      </c>
      <c r="K19" s="825">
        <f t="shared" si="0"/>
        <v>-17700</v>
      </c>
      <c r="L19" s="361">
        <f t="shared" si="1"/>
        <v>7500</v>
      </c>
      <c r="M19" s="361">
        <f>L19*12</f>
        <v>90000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133000</v>
      </c>
      <c r="K22" s="622">
        <f t="shared" si="0"/>
        <v>15000</v>
      </c>
      <c r="L22" s="361">
        <f t="shared" si="1"/>
        <v>11083.333333333334</v>
      </c>
      <c r="M22" s="361">
        <f t="shared" ref="M22:M27" si="3">L22*12</f>
        <v>133000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20600</v>
      </c>
      <c r="K23" s="622">
        <f t="shared" si="0"/>
        <v>3400</v>
      </c>
      <c r="L23" s="361">
        <f t="shared" si="1"/>
        <v>1716.6666666666667</v>
      </c>
      <c r="M23" s="361">
        <f t="shared" si="3"/>
        <v>20600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25">
        <v>43331</v>
      </c>
      <c r="I26" s="24">
        <v>12</v>
      </c>
      <c r="J26" s="24">
        <v>142000</v>
      </c>
      <c r="K26" s="622">
        <f t="shared" si="0"/>
        <v>27200</v>
      </c>
      <c r="L26" s="583">
        <f t="shared" si="1"/>
        <v>11833.333333333334</v>
      </c>
      <c r="M26" s="583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25">
        <v>43345</v>
      </c>
      <c r="I27" s="24">
        <v>12</v>
      </c>
      <c r="J27" s="688">
        <v>89200</v>
      </c>
      <c r="K27" s="622">
        <f t="shared" si="0"/>
        <v>48300</v>
      </c>
      <c r="L27" s="583">
        <f t="shared" si="1"/>
        <v>7433.333333333333</v>
      </c>
      <c r="M27" s="583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494</v>
      </c>
      <c r="J28" s="696">
        <v>603000</v>
      </c>
      <c r="K28" s="111">
        <f t="shared" si="0"/>
        <v>-244200</v>
      </c>
      <c r="L28" s="110">
        <f t="shared" si="1"/>
        <v>12829.787234042553</v>
      </c>
      <c r="M28" s="110">
        <f t="shared" ref="M28:M30" si="4">L28*48</f>
        <v>615829.78723404254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397</v>
      </c>
      <c r="J29" s="696">
        <v>92500</v>
      </c>
      <c r="K29" s="111">
        <f t="shared" si="0"/>
        <v>-25145.929999999993</v>
      </c>
      <c r="L29" s="110">
        <f t="shared" si="1"/>
        <v>2102.2727272727275</v>
      </c>
      <c r="M29" s="110">
        <f t="shared" si="4"/>
        <v>100909.09090909091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397</v>
      </c>
      <c r="J30" s="695">
        <v>41000</v>
      </c>
      <c r="K30" s="501">
        <f t="shared" si="0"/>
        <v>26114</v>
      </c>
      <c r="L30" s="110">
        <f t="shared" si="1"/>
        <v>931.81818181818187</v>
      </c>
      <c r="M30" s="110">
        <f t="shared" si="4"/>
        <v>44727.272727272728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/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397</v>
      </c>
      <c r="J32" s="695">
        <v>54000</v>
      </c>
      <c r="K32" s="501">
        <f>G32-J32</f>
        <v>61272.710000000006</v>
      </c>
      <c r="L32" s="110">
        <f>J32/I32</f>
        <v>1227.2727272727273</v>
      </c>
      <c r="M32" s="110">
        <f>L32*48</f>
        <v>58909.090909090912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397</v>
      </c>
      <c r="J33" s="695">
        <v>81000</v>
      </c>
      <c r="K33" s="111">
        <f>G33-J33</f>
        <v>-13860</v>
      </c>
      <c r="L33" s="110">
        <f>J33/I33</f>
        <v>1840.909090909091</v>
      </c>
      <c r="M33" s="110">
        <f>L33*48</f>
        <v>88363.636363636368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84</v>
      </c>
      <c r="J34" s="698">
        <v>19300000</v>
      </c>
      <c r="K34" s="501">
        <f>G34-J34</f>
        <v>10700000</v>
      </c>
      <c r="L34" s="110">
        <f>J34/I34</f>
        <v>470731.70731707319</v>
      </c>
      <c r="M34" s="110">
        <f>L34*48</f>
        <v>22595121.951219514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69</v>
      </c>
      <c r="J35" s="696">
        <v>83000</v>
      </c>
      <c r="K35" s="501">
        <f>G35-J35</f>
        <v>8949</v>
      </c>
      <c r="L35" s="110">
        <f>J35/I35</f>
        <v>2243.2432432432433</v>
      </c>
      <c r="M35" s="110">
        <f>L35*48</f>
        <v>107675.67567567568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21</v>
      </c>
      <c r="J36" s="696">
        <v>2031000</v>
      </c>
      <c r="K36" s="501">
        <f t="shared" ref="K36:K50" si="5">G36-J36</f>
        <v>4359000</v>
      </c>
      <c r="L36" s="110">
        <f t="shared" ref="L36:L50" si="6">J36/I36</f>
        <v>96714.28571428571</v>
      </c>
      <c r="M36" s="110">
        <f>L36*48</f>
        <v>4642285.7142857146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21</v>
      </c>
      <c r="J37" s="696">
        <v>157000</v>
      </c>
      <c r="K37" s="111">
        <f t="shared" si="5"/>
        <v>-122000</v>
      </c>
      <c r="L37" s="110">
        <f t="shared" si="6"/>
        <v>7476.1904761904761</v>
      </c>
      <c r="M37" s="110">
        <f>L37*24</f>
        <v>179428.57142857142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8</v>
      </c>
      <c r="J38" s="696">
        <v>6600</v>
      </c>
      <c r="K38" s="501">
        <f t="shared" si="5"/>
        <v>7100</v>
      </c>
      <c r="L38" s="110">
        <f t="shared" si="6"/>
        <v>825</v>
      </c>
      <c r="M38" s="110">
        <f>L38*12</f>
        <v>9900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8</v>
      </c>
      <c r="J39" s="696">
        <v>2000</v>
      </c>
      <c r="K39" s="501">
        <f t="shared" si="5"/>
        <v>11790</v>
      </c>
      <c r="L39" s="110">
        <f t="shared" si="6"/>
        <v>250</v>
      </c>
      <c r="M39" s="110">
        <f>L39*12</f>
        <v>3000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8</v>
      </c>
      <c r="J40" s="696">
        <v>30500</v>
      </c>
      <c r="K40" s="501">
        <f t="shared" si="5"/>
        <v>10400</v>
      </c>
      <c r="L40" s="110">
        <f t="shared" si="6"/>
        <v>3812.5</v>
      </c>
      <c r="M40" s="110">
        <f>L40*12</f>
        <v>45750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4</v>
      </c>
      <c r="J41" s="696">
        <v>35500</v>
      </c>
      <c r="K41" s="501">
        <f t="shared" si="5"/>
        <v>33700</v>
      </c>
      <c r="L41" s="110">
        <f t="shared" si="6"/>
        <v>8875</v>
      </c>
      <c r="M41" s="110">
        <f>L41*12</f>
        <v>106500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34</v>
      </c>
      <c r="J42" s="696">
        <v>225200</v>
      </c>
      <c r="K42" s="501">
        <f t="shared" si="5"/>
        <v>350800</v>
      </c>
      <c r="L42" s="110">
        <f t="shared" si="6"/>
        <v>6623.5294117647063</v>
      </c>
      <c r="M42" s="110">
        <f t="shared" ref="M42:M55" si="7">L42*48</f>
        <v>317929.4117647059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24</v>
      </c>
      <c r="J43" s="696">
        <v>156000</v>
      </c>
      <c r="K43" s="111">
        <f t="shared" si="5"/>
        <v>-107200</v>
      </c>
      <c r="L43" s="110">
        <f t="shared" si="6"/>
        <v>6500</v>
      </c>
      <c r="M43" s="110">
        <f t="shared" si="7"/>
        <v>312000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24</v>
      </c>
      <c r="J44" s="696">
        <v>42000</v>
      </c>
      <c r="K44" s="501">
        <f t="shared" si="5"/>
        <v>7300</v>
      </c>
      <c r="L44" s="110">
        <f t="shared" si="6"/>
        <v>1750</v>
      </c>
      <c r="M44" s="110">
        <f t="shared" si="7"/>
        <v>84000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23</v>
      </c>
      <c r="J45" s="696">
        <v>665000</v>
      </c>
      <c r="K45" s="501">
        <f t="shared" si="5"/>
        <v>835000</v>
      </c>
      <c r="L45" s="110">
        <f t="shared" si="6"/>
        <v>28913.043478260868</v>
      </c>
      <c r="M45" s="110">
        <f t="shared" si="7"/>
        <v>1387826.0869565217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24</v>
      </c>
      <c r="J46" s="696">
        <v>273000</v>
      </c>
      <c r="K46" s="501">
        <f t="shared" si="5"/>
        <v>77000</v>
      </c>
      <c r="L46" s="110">
        <f t="shared" si="6"/>
        <v>11375</v>
      </c>
      <c r="M46" s="110">
        <f t="shared" si="7"/>
        <v>546000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4</v>
      </c>
      <c r="J47" s="696">
        <v>4700</v>
      </c>
      <c r="K47" s="501">
        <f t="shared" si="5"/>
        <v>19000</v>
      </c>
      <c r="L47" s="110">
        <f t="shared" si="6"/>
        <v>1175</v>
      </c>
      <c r="M47" s="110">
        <f>L47*24</f>
        <v>28200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3</v>
      </c>
      <c r="J48" s="696">
        <v>32550</v>
      </c>
      <c r="K48" s="111">
        <f t="shared" si="5"/>
        <v>-50</v>
      </c>
      <c r="L48" s="110">
        <f t="shared" si="6"/>
        <v>10850</v>
      </c>
      <c r="M48" s="110">
        <f>L48*24</f>
        <v>260400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3</v>
      </c>
      <c r="J49" s="696">
        <v>17000</v>
      </c>
      <c r="K49" s="501">
        <f t="shared" si="5"/>
        <v>23300</v>
      </c>
      <c r="L49" s="110">
        <f t="shared" si="6"/>
        <v>5666.666666666667</v>
      </c>
      <c r="M49" s="110">
        <f>L49*24</f>
        <v>136000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3</v>
      </c>
      <c r="J50" s="696">
        <v>135</v>
      </c>
      <c r="K50" s="501">
        <f t="shared" si="5"/>
        <v>8865</v>
      </c>
      <c r="L50" s="110">
        <f t="shared" si="6"/>
        <v>45</v>
      </c>
      <c r="M50" s="110">
        <f>L50*24</f>
        <v>1080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11</v>
      </c>
      <c r="J51" s="696">
        <v>1420000</v>
      </c>
      <c r="K51" s="501">
        <f>G51-J51</f>
        <v>5980000</v>
      </c>
      <c r="L51" s="110">
        <f>J51/I51</f>
        <v>129090.90909090909</v>
      </c>
      <c r="M51" s="110">
        <f t="shared" si="7"/>
        <v>6196363.6363636367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31">
        <v>2614000</v>
      </c>
      <c r="H52" s="407">
        <v>43601</v>
      </c>
      <c r="I52" s="2">
        <v>11</v>
      </c>
      <c r="J52" s="696">
        <v>377300</v>
      </c>
      <c r="K52" s="501">
        <f>G52-J52</f>
        <v>2236700</v>
      </c>
      <c r="L52" s="110">
        <f>J52/I52</f>
        <v>34300</v>
      </c>
      <c r="M52" s="110">
        <f t="shared" si="7"/>
        <v>1646400</v>
      </c>
      <c r="N52" s="809"/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31">
        <v>1017800</v>
      </c>
      <c r="H53" s="407">
        <v>43639</v>
      </c>
      <c r="I53" s="2">
        <v>5</v>
      </c>
      <c r="J53" s="9">
        <v>104000</v>
      </c>
      <c r="K53" s="845">
        <f>G53-J53</f>
        <v>913800</v>
      </c>
      <c r="L53" s="582">
        <f>J53/I53</f>
        <v>20800</v>
      </c>
      <c r="M53" s="582">
        <f t="shared" si="7"/>
        <v>998400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31">
        <v>69000</v>
      </c>
      <c r="H54" s="847">
        <v>43640</v>
      </c>
      <c r="I54" s="2">
        <v>5</v>
      </c>
      <c r="J54" s="9">
        <v>13200</v>
      </c>
      <c r="K54" s="845">
        <f>G54-J54</f>
        <v>55800</v>
      </c>
      <c r="L54" s="582">
        <f>J54/I54</f>
        <v>2640</v>
      </c>
      <c r="M54" s="582">
        <f t="shared" si="7"/>
        <v>126720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31">
        <v>194300</v>
      </c>
      <c r="H55" s="847">
        <v>43697</v>
      </c>
      <c r="I55" s="2">
        <v>4</v>
      </c>
      <c r="J55" s="9">
        <v>14000</v>
      </c>
      <c r="K55" s="845">
        <f>G55-J55</f>
        <v>180300</v>
      </c>
      <c r="L55" s="582">
        <f>J55/I55</f>
        <v>3500</v>
      </c>
      <c r="M55" s="582">
        <f t="shared" si="7"/>
        <v>168000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44" activePane="bottomLeft" state="frozen"/>
      <selection activeCell="H5" sqref="H5"/>
      <selection pane="bottomLeft" activeCell="A40" sqref="A40:XFD40"/>
    </sheetView>
  </sheetViews>
  <sheetFormatPr defaultColWidth="9.140625" defaultRowHeight="15" x14ac:dyDescent="0.25"/>
  <cols>
    <col min="1" max="1" width="10.28515625" style="860" customWidth="1"/>
    <col min="2" max="2" width="22.28515625" style="860" customWidth="1"/>
    <col min="3" max="3" width="15" style="860" customWidth="1"/>
    <col min="4" max="4" width="10.5703125" style="860" customWidth="1"/>
    <col min="5" max="5" width="10.7109375" style="860" customWidth="1"/>
    <col min="6" max="6" width="12.7109375" style="860" customWidth="1"/>
    <col min="7" max="7" width="17.5703125" style="620" customWidth="1"/>
    <col min="8" max="8" width="10.140625" style="860" customWidth="1"/>
    <col min="9" max="9" width="10.28515625" style="860" customWidth="1"/>
    <col min="10" max="10" width="11.28515625" style="860" customWidth="1"/>
    <col min="11" max="11" width="12.5703125" style="620" customWidth="1"/>
    <col min="12" max="12" width="12.5703125" style="683" customWidth="1"/>
    <col min="13" max="13" width="11.85546875" style="683" customWidth="1"/>
    <col min="14" max="14" width="60.85546875" style="726" customWidth="1"/>
    <col min="15" max="16384" width="9.140625" style="860"/>
  </cols>
  <sheetData>
    <row r="1" spans="1:14" x14ac:dyDescent="0.25">
      <c r="A1" s="860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61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796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795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25">
        <v>42289</v>
      </c>
      <c r="I13" s="237" t="s">
        <v>494</v>
      </c>
      <c r="J13" s="688">
        <v>277700</v>
      </c>
      <c r="K13" s="622">
        <f t="shared" si="0"/>
        <v>4300</v>
      </c>
      <c r="L13" s="361">
        <f t="shared" si="1"/>
        <v>5908.510638297872</v>
      </c>
      <c r="M13" s="361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25">
        <v>42289</v>
      </c>
      <c r="I14" s="237" t="s">
        <v>494</v>
      </c>
      <c r="J14" s="688">
        <v>65700</v>
      </c>
      <c r="K14" s="825">
        <f t="shared" si="0"/>
        <v>-12100</v>
      </c>
      <c r="L14" s="361">
        <f t="shared" si="1"/>
        <v>1397.872340425532</v>
      </c>
      <c r="M14" s="361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1783000</v>
      </c>
      <c r="K15" s="825">
        <f t="shared" si="0"/>
        <v>-183004</v>
      </c>
      <c r="L15" s="361">
        <f t="shared" si="1"/>
        <v>37936.170212765959</v>
      </c>
      <c r="M15" s="361">
        <f t="shared" si="2"/>
        <v>1820936.1702127662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25">
        <v>42289</v>
      </c>
      <c r="I16" s="237" t="s">
        <v>494</v>
      </c>
      <c r="J16" s="688">
        <v>833400</v>
      </c>
      <c r="K16" s="622">
        <f t="shared" si="0"/>
        <v>35000</v>
      </c>
      <c r="L16" s="361">
        <f t="shared" si="1"/>
        <v>17731.91489361702</v>
      </c>
      <c r="M16" s="361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21200</v>
      </c>
      <c r="K17" s="825">
        <f t="shared" si="0"/>
        <v>-1300</v>
      </c>
      <c r="L17" s="361">
        <f t="shared" si="1"/>
        <v>883.33333333333337</v>
      </c>
      <c r="M17" s="361">
        <f>L17*24</f>
        <v>21200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437000</v>
      </c>
      <c r="K18" s="825">
        <f t="shared" si="0"/>
        <v>-367600</v>
      </c>
      <c r="L18" s="361">
        <f t="shared" si="1"/>
        <v>36416.666666666664</v>
      </c>
      <c r="M18" s="361">
        <f>L18*12</f>
        <v>437000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90000</v>
      </c>
      <c r="K19" s="825">
        <f t="shared" si="0"/>
        <v>-17700</v>
      </c>
      <c r="L19" s="361">
        <f t="shared" si="1"/>
        <v>7500</v>
      </c>
      <c r="M19" s="361">
        <f>L19*12</f>
        <v>90000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133000</v>
      </c>
      <c r="K22" s="622">
        <f t="shared" si="0"/>
        <v>15000</v>
      </c>
      <c r="L22" s="361">
        <f t="shared" si="1"/>
        <v>11083.333333333334</v>
      </c>
      <c r="M22" s="361">
        <f t="shared" ref="M22:M27" si="3">L22*12</f>
        <v>133000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20600</v>
      </c>
      <c r="K23" s="622">
        <f t="shared" si="0"/>
        <v>3400</v>
      </c>
      <c r="L23" s="361">
        <f t="shared" si="1"/>
        <v>1716.6666666666667</v>
      </c>
      <c r="M23" s="361">
        <f t="shared" si="3"/>
        <v>20600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25">
        <v>43331</v>
      </c>
      <c r="I26" s="24">
        <v>12</v>
      </c>
      <c r="J26" s="24">
        <v>142000</v>
      </c>
      <c r="K26" s="622">
        <f t="shared" si="0"/>
        <v>27200</v>
      </c>
      <c r="L26" s="583">
        <f t="shared" si="1"/>
        <v>11833.333333333334</v>
      </c>
      <c r="M26" s="583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25">
        <v>43345</v>
      </c>
      <c r="I27" s="24">
        <v>12</v>
      </c>
      <c r="J27" s="688">
        <v>89200</v>
      </c>
      <c r="K27" s="622">
        <f t="shared" si="0"/>
        <v>48300</v>
      </c>
      <c r="L27" s="583">
        <f t="shared" si="1"/>
        <v>7433.333333333333</v>
      </c>
      <c r="M27" s="583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518</v>
      </c>
      <c r="J28" s="696">
        <v>603000</v>
      </c>
      <c r="K28" s="111">
        <f t="shared" si="0"/>
        <v>-244200</v>
      </c>
      <c r="L28" s="110">
        <f t="shared" si="1"/>
        <v>12562.5</v>
      </c>
      <c r="M28" s="110">
        <f t="shared" ref="M28:M30" si="4">L28*48</f>
        <v>603000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83</v>
      </c>
      <c r="J29" s="696">
        <v>92500</v>
      </c>
      <c r="K29" s="111">
        <f t="shared" si="0"/>
        <v>-25145.929999999993</v>
      </c>
      <c r="L29" s="110">
        <f t="shared" si="1"/>
        <v>2055.5555555555557</v>
      </c>
      <c r="M29" s="110">
        <f t="shared" si="4"/>
        <v>98666.666666666672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83</v>
      </c>
      <c r="J30" s="695">
        <v>41000</v>
      </c>
      <c r="K30" s="501">
        <f t="shared" si="0"/>
        <v>26114</v>
      </c>
      <c r="L30" s="110">
        <f t="shared" si="1"/>
        <v>911.11111111111109</v>
      </c>
      <c r="M30" s="110">
        <f t="shared" si="4"/>
        <v>43733.333333333328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/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83</v>
      </c>
      <c r="J32" s="695">
        <v>54000</v>
      </c>
      <c r="K32" s="501">
        <f>G32-J32</f>
        <v>61272.710000000006</v>
      </c>
      <c r="L32" s="110">
        <f>J32/I32</f>
        <v>1200</v>
      </c>
      <c r="M32" s="110">
        <f>L32*48</f>
        <v>57600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83</v>
      </c>
      <c r="J33" s="695">
        <v>81000</v>
      </c>
      <c r="K33" s="111">
        <f>G33-J33</f>
        <v>-13860</v>
      </c>
      <c r="L33" s="110">
        <f>J33/I33</f>
        <v>1800</v>
      </c>
      <c r="M33" s="110">
        <f>L33*48</f>
        <v>86400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398</v>
      </c>
      <c r="J34" s="698">
        <v>19600000</v>
      </c>
      <c r="K34" s="501">
        <f>G34-J34</f>
        <v>10400000</v>
      </c>
      <c r="L34" s="110">
        <f>J34/I34</f>
        <v>466666.66666666669</v>
      </c>
      <c r="M34" s="110">
        <f>L34*48</f>
        <v>22400000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401</v>
      </c>
      <c r="J35" s="696">
        <v>83000</v>
      </c>
      <c r="K35" s="501">
        <f>G35-J35</f>
        <v>8949</v>
      </c>
      <c r="L35" s="110">
        <f>J35/I35</f>
        <v>2184.2105263157896</v>
      </c>
      <c r="M35" s="110">
        <f>L35*48</f>
        <v>104842.10526315789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22</v>
      </c>
      <c r="J36" s="696">
        <v>2105000</v>
      </c>
      <c r="K36" s="501">
        <f t="shared" ref="K36:K50" si="5">G36-J36</f>
        <v>4285000</v>
      </c>
      <c r="L36" s="110">
        <f t="shared" ref="L36:L50" si="6">J36/I36</f>
        <v>95681.818181818177</v>
      </c>
      <c r="M36" s="110">
        <f>L36*48</f>
        <v>4592727.2727272725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22</v>
      </c>
      <c r="J37" s="696">
        <v>157000</v>
      </c>
      <c r="K37" s="111">
        <f t="shared" si="5"/>
        <v>-122000</v>
      </c>
      <c r="L37" s="110">
        <f t="shared" si="6"/>
        <v>7136.363636363636</v>
      </c>
      <c r="M37" s="110">
        <f>L37*24</f>
        <v>171272.72727272726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9</v>
      </c>
      <c r="J38" s="696">
        <v>6700</v>
      </c>
      <c r="K38" s="501">
        <f t="shared" si="5"/>
        <v>7000</v>
      </c>
      <c r="L38" s="110">
        <f t="shared" si="6"/>
        <v>744.44444444444446</v>
      </c>
      <c r="M38" s="110">
        <f>L38*12</f>
        <v>8933.3333333333339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9</v>
      </c>
      <c r="J39" s="696">
        <v>2000</v>
      </c>
      <c r="K39" s="501">
        <f t="shared" si="5"/>
        <v>11790</v>
      </c>
      <c r="L39" s="110">
        <f t="shared" si="6"/>
        <v>222.22222222222223</v>
      </c>
      <c r="M39" s="110">
        <f>L39*12</f>
        <v>2666.666666666667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9</v>
      </c>
      <c r="J40" s="696">
        <v>39500</v>
      </c>
      <c r="K40" s="501">
        <f t="shared" si="5"/>
        <v>1400</v>
      </c>
      <c r="L40" s="110">
        <f t="shared" si="6"/>
        <v>4388.8888888888887</v>
      </c>
      <c r="M40" s="110">
        <f>L40*12</f>
        <v>52666.666666666664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5</v>
      </c>
      <c r="J41" s="696">
        <v>35500</v>
      </c>
      <c r="K41" s="501">
        <f t="shared" si="5"/>
        <v>33700</v>
      </c>
      <c r="L41" s="110">
        <f t="shared" si="6"/>
        <v>7100</v>
      </c>
      <c r="M41" s="110">
        <f>L41*12</f>
        <v>85200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35</v>
      </c>
      <c r="J42" s="696">
        <v>226000</v>
      </c>
      <c r="K42" s="501">
        <f t="shared" si="5"/>
        <v>350000</v>
      </c>
      <c r="L42" s="110">
        <f t="shared" si="6"/>
        <v>6457.1428571428569</v>
      </c>
      <c r="M42" s="110">
        <f t="shared" ref="M42:M55" si="7">L42*48</f>
        <v>309942.85714285716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25</v>
      </c>
      <c r="J43" s="696">
        <v>165000</v>
      </c>
      <c r="K43" s="111">
        <f t="shared" si="5"/>
        <v>-116200</v>
      </c>
      <c r="L43" s="110">
        <f t="shared" si="6"/>
        <v>6600</v>
      </c>
      <c r="M43" s="110">
        <f t="shared" si="7"/>
        <v>316800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25</v>
      </c>
      <c r="J44" s="696">
        <v>42000</v>
      </c>
      <c r="K44" s="501">
        <f t="shared" si="5"/>
        <v>7300</v>
      </c>
      <c r="L44" s="110">
        <f t="shared" si="6"/>
        <v>1680</v>
      </c>
      <c r="M44" s="110">
        <f t="shared" si="7"/>
        <v>80640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24</v>
      </c>
      <c r="J45" s="696">
        <v>665000</v>
      </c>
      <c r="K45" s="501">
        <f t="shared" si="5"/>
        <v>835000</v>
      </c>
      <c r="L45" s="110">
        <f t="shared" si="6"/>
        <v>27708.333333333332</v>
      </c>
      <c r="M45" s="110">
        <f t="shared" si="7"/>
        <v>1330000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25</v>
      </c>
      <c r="J46" s="696">
        <v>286500</v>
      </c>
      <c r="K46" s="501">
        <f t="shared" si="5"/>
        <v>63500</v>
      </c>
      <c r="L46" s="110">
        <f t="shared" si="6"/>
        <v>11460</v>
      </c>
      <c r="M46" s="110">
        <f t="shared" si="7"/>
        <v>550080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5</v>
      </c>
      <c r="J47" s="696">
        <v>4700</v>
      </c>
      <c r="K47" s="501">
        <f t="shared" si="5"/>
        <v>19000</v>
      </c>
      <c r="L47" s="110">
        <f t="shared" si="6"/>
        <v>940</v>
      </c>
      <c r="M47" s="110">
        <f>L47*24</f>
        <v>22560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4</v>
      </c>
      <c r="J48" s="696">
        <v>32550</v>
      </c>
      <c r="K48" s="111">
        <f t="shared" si="5"/>
        <v>-50</v>
      </c>
      <c r="L48" s="110">
        <f t="shared" si="6"/>
        <v>8137.5</v>
      </c>
      <c r="M48" s="110">
        <f>L48*24</f>
        <v>195300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4</v>
      </c>
      <c r="J49" s="696">
        <v>26000</v>
      </c>
      <c r="K49" s="501">
        <f t="shared" si="5"/>
        <v>14300</v>
      </c>
      <c r="L49" s="110">
        <f t="shared" si="6"/>
        <v>6500</v>
      </c>
      <c r="M49" s="110">
        <f>L49*24</f>
        <v>156000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4</v>
      </c>
      <c r="J50" s="696">
        <v>135</v>
      </c>
      <c r="K50" s="501">
        <f t="shared" si="5"/>
        <v>8865</v>
      </c>
      <c r="L50" s="110">
        <f t="shared" si="6"/>
        <v>33.75</v>
      </c>
      <c r="M50" s="110">
        <f>L50*24</f>
        <v>810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12</v>
      </c>
      <c r="J51" s="696">
        <v>1420000</v>
      </c>
      <c r="K51" s="501">
        <f>G51-J51</f>
        <v>5980000</v>
      </c>
      <c r="L51" s="110">
        <f>J51/I51</f>
        <v>118333.33333333333</v>
      </c>
      <c r="M51" s="110">
        <f t="shared" si="7"/>
        <v>5680000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31">
        <v>2614000</v>
      </c>
      <c r="H52" s="407">
        <v>43601</v>
      </c>
      <c r="I52" s="2">
        <v>12</v>
      </c>
      <c r="J52" s="696">
        <v>432000</v>
      </c>
      <c r="K52" s="501">
        <f>G52-J52</f>
        <v>2182000</v>
      </c>
      <c r="L52" s="110">
        <f>J52/I52</f>
        <v>36000</v>
      </c>
      <c r="M52" s="110">
        <f t="shared" si="7"/>
        <v>1728000</v>
      </c>
      <c r="N52" s="809"/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31">
        <v>1017800</v>
      </c>
      <c r="H53" s="407">
        <v>43639</v>
      </c>
      <c r="I53" s="2">
        <v>6</v>
      </c>
      <c r="J53" s="9">
        <v>104500</v>
      </c>
      <c r="K53" s="845">
        <f>G53-J53</f>
        <v>913300</v>
      </c>
      <c r="L53" s="582">
        <f>J53/I53</f>
        <v>17416.666666666668</v>
      </c>
      <c r="M53" s="582">
        <f t="shared" si="7"/>
        <v>836000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31">
        <v>69000</v>
      </c>
      <c r="H54" s="847">
        <v>43640</v>
      </c>
      <c r="I54" s="2">
        <v>6</v>
      </c>
      <c r="J54" s="9">
        <v>13200</v>
      </c>
      <c r="K54" s="845">
        <f>G54-J54</f>
        <v>55800</v>
      </c>
      <c r="L54" s="582">
        <f>J54/I54</f>
        <v>2200</v>
      </c>
      <c r="M54" s="582">
        <f t="shared" si="7"/>
        <v>105600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31">
        <v>194300</v>
      </c>
      <c r="H55" s="847">
        <v>43697</v>
      </c>
      <c r="I55" s="2">
        <v>5</v>
      </c>
      <c r="J55" s="9">
        <v>14000</v>
      </c>
      <c r="K55" s="845">
        <f>G55-J55</f>
        <v>180300</v>
      </c>
      <c r="L55" s="582">
        <f>J55/I55</f>
        <v>2800</v>
      </c>
      <c r="M55" s="582">
        <f t="shared" si="7"/>
        <v>134400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35" activePane="bottomLeft" state="frozen"/>
      <selection activeCell="H5" sqref="H5"/>
      <selection pane="bottomLeft" activeCell="J56" sqref="J56"/>
    </sheetView>
  </sheetViews>
  <sheetFormatPr defaultColWidth="9.140625" defaultRowHeight="15" x14ac:dyDescent="0.25"/>
  <cols>
    <col min="1" max="1" width="10.28515625" style="862" customWidth="1"/>
    <col min="2" max="2" width="22.28515625" style="862" customWidth="1"/>
    <col min="3" max="3" width="15" style="862" customWidth="1"/>
    <col min="4" max="4" width="10.5703125" style="862" customWidth="1"/>
    <col min="5" max="5" width="10.7109375" style="862" customWidth="1"/>
    <col min="6" max="6" width="12.7109375" style="862" customWidth="1"/>
    <col min="7" max="7" width="17.5703125" style="620" customWidth="1"/>
    <col min="8" max="8" width="10.140625" style="862" customWidth="1"/>
    <col min="9" max="9" width="10.28515625" style="862" customWidth="1"/>
    <col min="10" max="10" width="11.28515625" style="862" customWidth="1"/>
    <col min="11" max="11" width="12.5703125" style="620" customWidth="1"/>
    <col min="12" max="12" width="12.5703125" style="683" customWidth="1"/>
    <col min="13" max="13" width="11.85546875" style="683" customWidth="1"/>
    <col min="14" max="14" width="60.85546875" style="726" customWidth="1"/>
    <col min="15" max="16384" width="9.140625" style="862"/>
  </cols>
  <sheetData>
    <row r="1" spans="1:14" x14ac:dyDescent="0.25">
      <c r="A1" s="862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63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798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797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25">
        <v>42289</v>
      </c>
      <c r="I13" s="237" t="s">
        <v>494</v>
      </c>
      <c r="J13" s="688">
        <v>277700</v>
      </c>
      <c r="K13" s="622">
        <f t="shared" si="0"/>
        <v>4300</v>
      </c>
      <c r="L13" s="361">
        <f t="shared" si="1"/>
        <v>5908.510638297872</v>
      </c>
      <c r="M13" s="361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25">
        <v>42289</v>
      </c>
      <c r="I14" s="237" t="s">
        <v>494</v>
      </c>
      <c r="J14" s="688">
        <v>65700</v>
      </c>
      <c r="K14" s="825">
        <f t="shared" si="0"/>
        <v>-12100</v>
      </c>
      <c r="L14" s="361">
        <f t="shared" si="1"/>
        <v>1397.872340425532</v>
      </c>
      <c r="M14" s="361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1783000</v>
      </c>
      <c r="K15" s="825">
        <f t="shared" si="0"/>
        <v>-183004</v>
      </c>
      <c r="L15" s="361">
        <f t="shared" si="1"/>
        <v>37936.170212765959</v>
      </c>
      <c r="M15" s="361">
        <f t="shared" si="2"/>
        <v>1820936.1702127662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25">
        <v>42289</v>
      </c>
      <c r="I16" s="237" t="s">
        <v>494</v>
      </c>
      <c r="J16" s="688">
        <v>833400</v>
      </c>
      <c r="K16" s="622">
        <f t="shared" si="0"/>
        <v>35000</v>
      </c>
      <c r="L16" s="361">
        <f t="shared" si="1"/>
        <v>17731.91489361702</v>
      </c>
      <c r="M16" s="361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21200</v>
      </c>
      <c r="K17" s="825">
        <f t="shared" si="0"/>
        <v>-1300</v>
      </c>
      <c r="L17" s="361">
        <f t="shared" si="1"/>
        <v>883.33333333333337</v>
      </c>
      <c r="M17" s="361">
        <f>L17*24</f>
        <v>21200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437000</v>
      </c>
      <c r="K18" s="825">
        <f t="shared" si="0"/>
        <v>-367600</v>
      </c>
      <c r="L18" s="361">
        <f t="shared" si="1"/>
        <v>36416.666666666664</v>
      </c>
      <c r="M18" s="361">
        <f>L18*12</f>
        <v>437000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90000</v>
      </c>
      <c r="K19" s="825">
        <f t="shared" si="0"/>
        <v>-17700</v>
      </c>
      <c r="L19" s="361">
        <f t="shared" si="1"/>
        <v>7500</v>
      </c>
      <c r="M19" s="361">
        <f>L19*12</f>
        <v>90000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133000</v>
      </c>
      <c r="K22" s="622">
        <f t="shared" si="0"/>
        <v>15000</v>
      </c>
      <c r="L22" s="361">
        <f t="shared" si="1"/>
        <v>11083.333333333334</v>
      </c>
      <c r="M22" s="361">
        <f t="shared" ref="M22:M27" si="3">L22*12</f>
        <v>133000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20600</v>
      </c>
      <c r="K23" s="622">
        <f t="shared" si="0"/>
        <v>3400</v>
      </c>
      <c r="L23" s="361">
        <f t="shared" si="1"/>
        <v>1716.6666666666667</v>
      </c>
      <c r="M23" s="361">
        <f t="shared" si="3"/>
        <v>20600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25">
        <v>43331</v>
      </c>
      <c r="I26" s="24">
        <v>12</v>
      </c>
      <c r="J26" s="24">
        <v>142000</v>
      </c>
      <c r="K26" s="622">
        <f t="shared" si="0"/>
        <v>27200</v>
      </c>
      <c r="L26" s="583">
        <f t="shared" si="1"/>
        <v>11833.333333333334</v>
      </c>
      <c r="M26" s="583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25">
        <v>43345</v>
      </c>
      <c r="I27" s="24">
        <v>12</v>
      </c>
      <c r="J27" s="688">
        <v>89200</v>
      </c>
      <c r="K27" s="622">
        <f t="shared" si="0"/>
        <v>48300</v>
      </c>
      <c r="L27" s="583">
        <f t="shared" si="1"/>
        <v>7433.333333333333</v>
      </c>
      <c r="M27" s="583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518</v>
      </c>
      <c r="J28" s="696">
        <v>618000</v>
      </c>
      <c r="K28" s="111">
        <f t="shared" si="0"/>
        <v>-259200</v>
      </c>
      <c r="L28" s="110">
        <f t="shared" si="1"/>
        <v>12875</v>
      </c>
      <c r="M28" s="110">
        <f t="shared" ref="M28:M30" si="4">L28*48</f>
        <v>618000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83</v>
      </c>
      <c r="J29" s="696">
        <v>92500</v>
      </c>
      <c r="K29" s="111">
        <f t="shared" si="0"/>
        <v>-25145.929999999993</v>
      </c>
      <c r="L29" s="110">
        <f t="shared" si="1"/>
        <v>2055.5555555555557</v>
      </c>
      <c r="M29" s="110">
        <f t="shared" si="4"/>
        <v>98666.666666666672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83</v>
      </c>
      <c r="J30" s="695">
        <v>40800</v>
      </c>
      <c r="K30" s="501">
        <f t="shared" si="0"/>
        <v>26314</v>
      </c>
      <c r="L30" s="110">
        <f t="shared" si="1"/>
        <v>906.66666666666663</v>
      </c>
      <c r="M30" s="110">
        <f t="shared" si="4"/>
        <v>43520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/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83</v>
      </c>
      <c r="J32" s="695">
        <v>54000</v>
      </c>
      <c r="K32" s="501">
        <f>G32-J32</f>
        <v>61272.710000000006</v>
      </c>
      <c r="L32" s="110">
        <f>J32/I32</f>
        <v>1200</v>
      </c>
      <c r="M32" s="110">
        <f>L32*48</f>
        <v>57600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83</v>
      </c>
      <c r="J33" s="695">
        <v>81200</v>
      </c>
      <c r="K33" s="111">
        <f>G33-J33</f>
        <v>-14060</v>
      </c>
      <c r="L33" s="110">
        <f>J33/I33</f>
        <v>1804.4444444444443</v>
      </c>
      <c r="M33" s="110">
        <f>L33*48</f>
        <v>86613.333333333328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398</v>
      </c>
      <c r="J34" s="698">
        <v>19700000</v>
      </c>
      <c r="K34" s="501">
        <f>G34-J34</f>
        <v>10300000</v>
      </c>
      <c r="L34" s="110">
        <f>J34/I34</f>
        <v>469047.61904761905</v>
      </c>
      <c r="M34" s="110">
        <f>L34*48</f>
        <v>22514285.714285716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401</v>
      </c>
      <c r="J35" s="696">
        <v>80000</v>
      </c>
      <c r="K35" s="501">
        <f>G35-J35</f>
        <v>11949</v>
      </c>
      <c r="L35" s="110">
        <f>J35/I35</f>
        <v>2105.2631578947367</v>
      </c>
      <c r="M35" s="110">
        <f>L35*48</f>
        <v>101052.63157894736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22</v>
      </c>
      <c r="J36" s="696">
        <v>2167500</v>
      </c>
      <c r="K36" s="501">
        <f t="shared" ref="K36:K50" si="5">G36-J36</f>
        <v>4222500</v>
      </c>
      <c r="L36" s="110">
        <f t="shared" ref="L36:L50" si="6">J36/I36</f>
        <v>98522.727272727279</v>
      </c>
      <c r="M36" s="110">
        <f>L36*48</f>
        <v>4729090.9090909092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22</v>
      </c>
      <c r="J37" s="696">
        <v>158300</v>
      </c>
      <c r="K37" s="111">
        <f t="shared" si="5"/>
        <v>-123300</v>
      </c>
      <c r="L37" s="110">
        <f t="shared" si="6"/>
        <v>7195.454545454545</v>
      </c>
      <c r="M37" s="110">
        <f>L37*24</f>
        <v>172690.90909090909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9</v>
      </c>
      <c r="J38" s="696">
        <v>6600</v>
      </c>
      <c r="K38" s="501">
        <f t="shared" si="5"/>
        <v>7100</v>
      </c>
      <c r="L38" s="110">
        <f t="shared" si="6"/>
        <v>733.33333333333337</v>
      </c>
      <c r="M38" s="110">
        <f>L38*12</f>
        <v>8800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9</v>
      </c>
      <c r="J39" s="696">
        <v>2000</v>
      </c>
      <c r="K39" s="501">
        <f t="shared" si="5"/>
        <v>11790</v>
      </c>
      <c r="L39" s="110">
        <f t="shared" si="6"/>
        <v>222.22222222222223</v>
      </c>
      <c r="M39" s="110">
        <f>L39*12</f>
        <v>2666.666666666667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9</v>
      </c>
      <c r="J40" s="696">
        <v>41100</v>
      </c>
      <c r="K40" s="111">
        <f t="shared" si="5"/>
        <v>-200</v>
      </c>
      <c r="L40" s="110">
        <f t="shared" si="6"/>
        <v>4566.666666666667</v>
      </c>
      <c r="M40" s="110">
        <f>L40*12</f>
        <v>54800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5</v>
      </c>
      <c r="J41" s="696">
        <v>36500</v>
      </c>
      <c r="K41" s="501">
        <f t="shared" si="5"/>
        <v>32700</v>
      </c>
      <c r="L41" s="110">
        <f t="shared" si="6"/>
        <v>7300</v>
      </c>
      <c r="M41" s="110">
        <f>L41*12</f>
        <v>87600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35</v>
      </c>
      <c r="J42" s="696">
        <v>232000</v>
      </c>
      <c r="K42" s="501">
        <f t="shared" si="5"/>
        <v>344000</v>
      </c>
      <c r="L42" s="110">
        <f t="shared" si="6"/>
        <v>6628.5714285714284</v>
      </c>
      <c r="M42" s="110">
        <f t="shared" ref="M42:M55" si="7">L42*48</f>
        <v>318171.42857142858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25</v>
      </c>
      <c r="J43" s="696">
        <v>166500</v>
      </c>
      <c r="K43" s="111">
        <f t="shared" si="5"/>
        <v>-117700</v>
      </c>
      <c r="L43" s="110">
        <f t="shared" si="6"/>
        <v>6660</v>
      </c>
      <c r="M43" s="110">
        <f t="shared" si="7"/>
        <v>319680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25</v>
      </c>
      <c r="J44" s="696">
        <v>42000</v>
      </c>
      <c r="K44" s="501">
        <f t="shared" si="5"/>
        <v>7300</v>
      </c>
      <c r="L44" s="110">
        <f t="shared" si="6"/>
        <v>1680</v>
      </c>
      <c r="M44" s="110">
        <f t="shared" si="7"/>
        <v>80640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24</v>
      </c>
      <c r="J45" s="696">
        <v>672000</v>
      </c>
      <c r="K45" s="501">
        <f t="shared" si="5"/>
        <v>828000</v>
      </c>
      <c r="L45" s="110">
        <f t="shared" si="6"/>
        <v>28000</v>
      </c>
      <c r="M45" s="110">
        <f t="shared" si="7"/>
        <v>1344000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25</v>
      </c>
      <c r="J46" s="696">
        <v>287000</v>
      </c>
      <c r="K46" s="501">
        <f t="shared" si="5"/>
        <v>63000</v>
      </c>
      <c r="L46" s="110">
        <f t="shared" si="6"/>
        <v>11480</v>
      </c>
      <c r="M46" s="110">
        <f t="shared" si="7"/>
        <v>551040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5</v>
      </c>
      <c r="J47" s="696">
        <v>4700</v>
      </c>
      <c r="K47" s="501">
        <f t="shared" si="5"/>
        <v>19000</v>
      </c>
      <c r="L47" s="110">
        <f t="shared" si="6"/>
        <v>940</v>
      </c>
      <c r="M47" s="110">
        <f>L47*24</f>
        <v>22560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4</v>
      </c>
      <c r="J48" s="696">
        <v>32550</v>
      </c>
      <c r="K48" s="111">
        <f t="shared" si="5"/>
        <v>-50</v>
      </c>
      <c r="L48" s="110">
        <f t="shared" si="6"/>
        <v>8137.5</v>
      </c>
      <c r="M48" s="110">
        <f>L48*24</f>
        <v>195300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4</v>
      </c>
      <c r="J49" s="696">
        <v>27600</v>
      </c>
      <c r="K49" s="501">
        <f t="shared" si="5"/>
        <v>12700</v>
      </c>
      <c r="L49" s="110">
        <f t="shared" si="6"/>
        <v>6900</v>
      </c>
      <c r="M49" s="110">
        <f>L49*24</f>
        <v>165600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4</v>
      </c>
      <c r="J50" s="696">
        <v>135</v>
      </c>
      <c r="K50" s="501">
        <f t="shared" si="5"/>
        <v>8865</v>
      </c>
      <c r="L50" s="110">
        <f t="shared" si="6"/>
        <v>33.75</v>
      </c>
      <c r="M50" s="110">
        <f>L50*24</f>
        <v>810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12</v>
      </c>
      <c r="J51" s="696">
        <v>1420000</v>
      </c>
      <c r="K51" s="501">
        <f>G51-J51</f>
        <v>5980000</v>
      </c>
      <c r="L51" s="110">
        <f>J51/I51</f>
        <v>118333.33333333333</v>
      </c>
      <c r="M51" s="110">
        <f t="shared" si="7"/>
        <v>5680000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31">
        <v>2614000</v>
      </c>
      <c r="H52" s="407">
        <v>43601</v>
      </c>
      <c r="I52" s="2">
        <v>12</v>
      </c>
      <c r="J52" s="696">
        <v>432000</v>
      </c>
      <c r="K52" s="501">
        <f>G52-J52</f>
        <v>2182000</v>
      </c>
      <c r="L52" s="110">
        <f>J52/I52</f>
        <v>36000</v>
      </c>
      <c r="M52" s="110">
        <f t="shared" si="7"/>
        <v>1728000</v>
      </c>
      <c r="N52" s="809"/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31">
        <v>1017800</v>
      </c>
      <c r="H53" s="407">
        <v>43639</v>
      </c>
      <c r="I53" s="2">
        <v>6</v>
      </c>
      <c r="J53" s="9">
        <v>127000</v>
      </c>
      <c r="K53" s="845">
        <f>G53-J53</f>
        <v>890800</v>
      </c>
      <c r="L53" s="582">
        <f>J53/I53</f>
        <v>21166.666666666668</v>
      </c>
      <c r="M53" s="582">
        <f t="shared" si="7"/>
        <v>1016000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31">
        <v>69000</v>
      </c>
      <c r="H54" s="847">
        <v>43640</v>
      </c>
      <c r="I54" s="2">
        <v>6</v>
      </c>
      <c r="J54" s="9">
        <v>13200</v>
      </c>
      <c r="K54" s="845">
        <f>G54-J54</f>
        <v>55800</v>
      </c>
      <c r="L54" s="582">
        <f>J54/I54</f>
        <v>2200</v>
      </c>
      <c r="M54" s="582">
        <f t="shared" si="7"/>
        <v>105600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31">
        <v>194300</v>
      </c>
      <c r="H55" s="847">
        <v>43697</v>
      </c>
      <c r="I55" s="2">
        <v>5</v>
      </c>
      <c r="J55" s="9">
        <v>14000</v>
      </c>
      <c r="K55" s="845">
        <f>G55-J55</f>
        <v>180300</v>
      </c>
      <c r="L55" s="582">
        <f>J55/I55</f>
        <v>2800</v>
      </c>
      <c r="M55" s="582">
        <f t="shared" si="7"/>
        <v>134400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2" activePane="bottomLeft" state="frozen"/>
      <selection activeCell="H5" sqref="H5"/>
      <selection pane="bottomLeft" activeCell="K53" sqref="K53"/>
    </sheetView>
  </sheetViews>
  <sheetFormatPr defaultColWidth="9.140625" defaultRowHeight="15" x14ac:dyDescent="0.25"/>
  <cols>
    <col min="1" max="1" width="10.28515625" style="864" customWidth="1"/>
    <col min="2" max="2" width="22.28515625" style="864" customWidth="1"/>
    <col min="3" max="3" width="15" style="864" customWidth="1"/>
    <col min="4" max="4" width="10.5703125" style="864" customWidth="1"/>
    <col min="5" max="5" width="10.7109375" style="864" customWidth="1"/>
    <col min="6" max="6" width="12.7109375" style="864" customWidth="1"/>
    <col min="7" max="7" width="17.5703125" style="620" customWidth="1"/>
    <col min="8" max="8" width="10.140625" style="864" customWidth="1"/>
    <col min="9" max="9" width="10.28515625" style="864" customWidth="1"/>
    <col min="10" max="10" width="11.28515625" style="864" customWidth="1"/>
    <col min="11" max="11" width="12.5703125" style="620" customWidth="1"/>
    <col min="12" max="12" width="12.5703125" style="683" customWidth="1"/>
    <col min="13" max="13" width="11.85546875" style="683" customWidth="1"/>
    <col min="14" max="14" width="60.85546875" style="726" customWidth="1"/>
    <col min="15" max="16384" width="9.140625" style="864"/>
  </cols>
  <sheetData>
    <row r="1" spans="1:14" x14ac:dyDescent="0.25">
      <c r="A1" s="864" t="s">
        <v>681</v>
      </c>
      <c r="B1" s="363"/>
      <c r="D1" s="744" t="s">
        <v>707</v>
      </c>
      <c r="E1" s="744" t="s">
        <v>708</v>
      </c>
      <c r="F1" s="744" t="s">
        <v>709</v>
      </c>
      <c r="G1" s="744" t="s">
        <v>710</v>
      </c>
      <c r="H1" s="744" t="s">
        <v>711</v>
      </c>
      <c r="I1" s="744" t="s">
        <v>712</v>
      </c>
      <c r="J1" s="744" t="s">
        <v>713</v>
      </c>
      <c r="K1" s="744" t="s">
        <v>714</v>
      </c>
      <c r="L1" s="746" t="s">
        <v>715</v>
      </c>
      <c r="M1" s="746" t="s">
        <v>716</v>
      </c>
      <c r="N1" s="819" t="s">
        <v>746</v>
      </c>
    </row>
    <row r="2" spans="1:14" s="447" customFormat="1" x14ac:dyDescent="0.25">
      <c r="A2" s="865"/>
      <c r="B2" s="802"/>
      <c r="G2" s="822"/>
      <c r="K2" s="822"/>
      <c r="L2" s="745"/>
      <c r="M2" s="745"/>
      <c r="N2" s="813"/>
    </row>
    <row r="3" spans="1:14" x14ac:dyDescent="0.25">
      <c r="A3" s="909" t="s">
        <v>667</v>
      </c>
      <c r="B3" s="909"/>
    </row>
    <row r="4" spans="1:14" x14ac:dyDescent="0.25">
      <c r="A4" s="910" t="s">
        <v>668</v>
      </c>
      <c r="B4" s="910"/>
    </row>
    <row r="5" spans="1:14" x14ac:dyDescent="0.25">
      <c r="A5" s="911" t="s">
        <v>661</v>
      </c>
      <c r="B5" s="911"/>
    </row>
    <row r="6" spans="1:14" x14ac:dyDescent="0.25">
      <c r="A6" s="912" t="s">
        <v>696</v>
      </c>
      <c r="B6" s="912"/>
    </row>
    <row r="7" spans="1:14" x14ac:dyDescent="0.25">
      <c r="A7" s="913" t="s">
        <v>742</v>
      </c>
      <c r="B7" s="913"/>
    </row>
    <row r="8" spans="1:14" s="376" customFormat="1" ht="15.75" thickBot="1" x14ac:dyDescent="0.3">
      <c r="A8" s="800"/>
      <c r="B8" s="800"/>
      <c r="G8" s="823"/>
      <c r="K8" s="823"/>
      <c r="L8" s="801"/>
      <c r="M8" s="801"/>
      <c r="N8" s="814"/>
    </row>
    <row r="9" spans="1:14" ht="15.75" customHeight="1" thickBot="1" x14ac:dyDescent="0.3">
      <c r="A9" s="868" t="s">
        <v>355</v>
      </c>
      <c r="B9" s="870" t="s">
        <v>0</v>
      </c>
      <c r="C9" s="871"/>
      <c r="D9" s="874" t="s">
        <v>1</v>
      </c>
      <c r="E9" s="875"/>
      <c r="F9" s="875"/>
      <c r="G9" s="875"/>
      <c r="H9" s="914" t="s">
        <v>753</v>
      </c>
      <c r="I9" s="915"/>
      <c r="J9" s="916"/>
      <c r="K9" s="917" t="s">
        <v>19</v>
      </c>
      <c r="L9" s="907" t="s">
        <v>800</v>
      </c>
      <c r="M9" s="907" t="s">
        <v>654</v>
      </c>
      <c r="N9" s="905" t="s">
        <v>747</v>
      </c>
    </row>
    <row r="10" spans="1:14" ht="45.75" thickBot="1" x14ac:dyDescent="0.3">
      <c r="A10" s="879"/>
      <c r="B10" s="872"/>
      <c r="C10" s="873"/>
      <c r="D10" s="65" t="s">
        <v>116</v>
      </c>
      <c r="E10" s="65" t="s">
        <v>117</v>
      </c>
      <c r="F10" s="65" t="s">
        <v>118</v>
      </c>
      <c r="G10" s="803" t="s">
        <v>119</v>
      </c>
      <c r="H10" s="65" t="s">
        <v>120</v>
      </c>
      <c r="I10" s="608" t="s">
        <v>799</v>
      </c>
      <c r="J10" s="805" t="s">
        <v>122</v>
      </c>
      <c r="K10" s="918"/>
      <c r="L10" s="908"/>
      <c r="M10" s="908"/>
      <c r="N10" s="906"/>
    </row>
    <row r="11" spans="1:14" ht="30" customHeight="1" x14ac:dyDescent="0.25">
      <c r="A11" s="237" t="s">
        <v>376</v>
      </c>
      <c r="B11" s="68" t="s">
        <v>7</v>
      </c>
      <c r="C11" s="69" t="s">
        <v>182</v>
      </c>
      <c r="D11" s="25">
        <v>42137</v>
      </c>
      <c r="E11" s="25">
        <v>43598</v>
      </c>
      <c r="F11" s="25" t="s">
        <v>4</v>
      </c>
      <c r="G11" s="826">
        <v>419996</v>
      </c>
      <c r="H11" s="25">
        <v>42168</v>
      </c>
      <c r="I11" s="237" t="s">
        <v>518</v>
      </c>
      <c r="J11" s="688">
        <v>438000</v>
      </c>
      <c r="K11" s="825">
        <f t="shared" ref="K11:K30" si="0">G11-J11</f>
        <v>-18004</v>
      </c>
      <c r="L11" s="361">
        <f t="shared" ref="L11:L30" si="1">J11/I11</f>
        <v>9125</v>
      </c>
      <c r="M11" s="361">
        <f t="shared" ref="M11:M16" si="2">L11*48</f>
        <v>438000</v>
      </c>
      <c r="N11" s="812"/>
    </row>
    <row r="12" spans="1:14" ht="30" customHeight="1" x14ac:dyDescent="0.25">
      <c r="A12" s="237" t="s">
        <v>377</v>
      </c>
      <c r="B12" s="68" t="s">
        <v>48</v>
      </c>
      <c r="C12" s="69" t="s">
        <v>105</v>
      </c>
      <c r="D12" s="25">
        <v>42150</v>
      </c>
      <c r="E12" s="25">
        <v>43611</v>
      </c>
      <c r="F12" s="24" t="s">
        <v>4</v>
      </c>
      <c r="G12" s="826">
        <v>19800</v>
      </c>
      <c r="H12" s="25">
        <v>42181</v>
      </c>
      <c r="I12" s="237" t="s">
        <v>518</v>
      </c>
      <c r="J12" s="688">
        <v>20000</v>
      </c>
      <c r="K12" s="825">
        <f t="shared" si="0"/>
        <v>-200</v>
      </c>
      <c r="L12" s="361">
        <f t="shared" si="1"/>
        <v>416.66666666666669</v>
      </c>
      <c r="M12" s="361">
        <f t="shared" si="2"/>
        <v>20000</v>
      </c>
      <c r="N12" s="809"/>
    </row>
    <row r="13" spans="1:14" ht="30" customHeight="1" x14ac:dyDescent="0.25">
      <c r="A13" s="237" t="s">
        <v>378</v>
      </c>
      <c r="B13" s="68" t="s">
        <v>10</v>
      </c>
      <c r="C13" s="69" t="s">
        <v>107</v>
      </c>
      <c r="D13" s="25">
        <v>42259</v>
      </c>
      <c r="E13" s="25">
        <v>43720</v>
      </c>
      <c r="F13" s="24" t="s">
        <v>4</v>
      </c>
      <c r="G13" s="826">
        <v>282000</v>
      </c>
      <c r="H13" s="25">
        <v>42289</v>
      </c>
      <c r="I13" s="237" t="s">
        <v>494</v>
      </c>
      <c r="J13" s="688">
        <v>277700</v>
      </c>
      <c r="K13" s="622">
        <f t="shared" si="0"/>
        <v>4300</v>
      </c>
      <c r="L13" s="361">
        <f t="shared" si="1"/>
        <v>5908.510638297872</v>
      </c>
      <c r="M13" s="361">
        <f t="shared" si="2"/>
        <v>283608.51063829788</v>
      </c>
      <c r="N13" s="809"/>
    </row>
    <row r="14" spans="1:14" ht="30" customHeight="1" x14ac:dyDescent="0.25">
      <c r="A14" s="236" t="s">
        <v>379</v>
      </c>
      <c r="B14" s="68" t="s">
        <v>6</v>
      </c>
      <c r="C14" s="69" t="s">
        <v>106</v>
      </c>
      <c r="D14" s="25">
        <v>42259</v>
      </c>
      <c r="E14" s="25">
        <v>43720</v>
      </c>
      <c r="F14" s="24" t="s">
        <v>4</v>
      </c>
      <c r="G14" s="826">
        <v>53600</v>
      </c>
      <c r="H14" s="25">
        <v>42289</v>
      </c>
      <c r="I14" s="237" t="s">
        <v>494</v>
      </c>
      <c r="J14" s="688">
        <v>65700</v>
      </c>
      <c r="K14" s="825">
        <f t="shared" si="0"/>
        <v>-12100</v>
      </c>
      <c r="L14" s="361">
        <f t="shared" si="1"/>
        <v>1397.872340425532</v>
      </c>
      <c r="M14" s="361">
        <f t="shared" si="2"/>
        <v>67097.872340425529</v>
      </c>
      <c r="N14" s="809"/>
    </row>
    <row r="15" spans="1:14" ht="30" customHeight="1" x14ac:dyDescent="0.25">
      <c r="A15" s="236" t="s">
        <v>380</v>
      </c>
      <c r="B15" s="68" t="s">
        <v>47</v>
      </c>
      <c r="C15" s="69" t="s">
        <v>108</v>
      </c>
      <c r="D15" s="25">
        <v>42259</v>
      </c>
      <c r="E15" s="25">
        <v>43720</v>
      </c>
      <c r="F15" s="24" t="s">
        <v>4</v>
      </c>
      <c r="G15" s="826">
        <v>1599996</v>
      </c>
      <c r="H15" s="25">
        <v>42289</v>
      </c>
      <c r="I15" s="237" t="s">
        <v>494</v>
      </c>
      <c r="J15" s="688">
        <v>1783000</v>
      </c>
      <c r="K15" s="825">
        <f t="shared" si="0"/>
        <v>-183004</v>
      </c>
      <c r="L15" s="361">
        <f t="shared" si="1"/>
        <v>37936.170212765959</v>
      </c>
      <c r="M15" s="361">
        <f t="shared" si="2"/>
        <v>1820936.1702127662</v>
      </c>
      <c r="N15" s="810" t="s">
        <v>750</v>
      </c>
    </row>
    <row r="16" spans="1:14" ht="30" customHeight="1" x14ac:dyDescent="0.25">
      <c r="A16" s="237" t="s">
        <v>381</v>
      </c>
      <c r="B16" s="68" t="s">
        <v>184</v>
      </c>
      <c r="C16" s="69" t="s">
        <v>109</v>
      </c>
      <c r="D16" s="25">
        <v>42259</v>
      </c>
      <c r="E16" s="25">
        <v>43720</v>
      </c>
      <c r="F16" s="24" t="s">
        <v>4</v>
      </c>
      <c r="G16" s="826">
        <v>868400</v>
      </c>
      <c r="H16" s="25">
        <v>42289</v>
      </c>
      <c r="I16" s="237" t="s">
        <v>494</v>
      </c>
      <c r="J16" s="688">
        <v>833400</v>
      </c>
      <c r="K16" s="622">
        <f t="shared" si="0"/>
        <v>35000</v>
      </c>
      <c r="L16" s="361">
        <f t="shared" si="1"/>
        <v>17731.91489361702</v>
      </c>
      <c r="M16" s="361">
        <f t="shared" si="2"/>
        <v>851131.91489361692</v>
      </c>
      <c r="N16" s="809"/>
    </row>
    <row r="17" spans="1:14" ht="30" customHeight="1" x14ac:dyDescent="0.25">
      <c r="A17" s="24">
        <v>108132</v>
      </c>
      <c r="B17" s="24" t="s">
        <v>425</v>
      </c>
      <c r="C17" s="95" t="s">
        <v>97</v>
      </c>
      <c r="D17" s="25">
        <v>42817</v>
      </c>
      <c r="E17" s="25">
        <v>43547</v>
      </c>
      <c r="F17" s="24" t="s">
        <v>36</v>
      </c>
      <c r="G17" s="826">
        <v>19900</v>
      </c>
      <c r="H17" s="25">
        <v>42848</v>
      </c>
      <c r="I17" s="24">
        <v>24</v>
      </c>
      <c r="J17" s="688">
        <v>21200</v>
      </c>
      <c r="K17" s="825">
        <f t="shared" si="0"/>
        <v>-1300</v>
      </c>
      <c r="L17" s="361">
        <f t="shared" si="1"/>
        <v>883.33333333333337</v>
      </c>
      <c r="M17" s="361">
        <f>L17*24</f>
        <v>21200</v>
      </c>
      <c r="N17" s="816"/>
    </row>
    <row r="18" spans="1:14" ht="30" customHeight="1" x14ac:dyDescent="0.25">
      <c r="A18" s="24" t="s">
        <v>365</v>
      </c>
      <c r="B18" s="24" t="s">
        <v>630</v>
      </c>
      <c r="C18" s="24" t="s">
        <v>632</v>
      </c>
      <c r="D18" s="25">
        <v>43179</v>
      </c>
      <c r="E18" s="25">
        <v>43544</v>
      </c>
      <c r="F18" s="24" t="s">
        <v>32</v>
      </c>
      <c r="G18" s="826">
        <v>69400</v>
      </c>
      <c r="H18" s="25">
        <v>43210</v>
      </c>
      <c r="I18" s="24">
        <v>12</v>
      </c>
      <c r="J18" s="24">
        <v>437000</v>
      </c>
      <c r="K18" s="825">
        <f t="shared" si="0"/>
        <v>-367600</v>
      </c>
      <c r="L18" s="361">
        <f t="shared" si="1"/>
        <v>36416.666666666664</v>
      </c>
      <c r="M18" s="361">
        <f>L18*12</f>
        <v>437000</v>
      </c>
      <c r="N18" s="810" t="s">
        <v>751</v>
      </c>
    </row>
    <row r="19" spans="1:14" ht="30" customHeight="1" x14ac:dyDescent="0.25">
      <c r="A19" s="24">
        <v>112799</v>
      </c>
      <c r="B19" s="24" t="s">
        <v>631</v>
      </c>
      <c r="C19" s="68" t="s">
        <v>633</v>
      </c>
      <c r="D19" s="25">
        <v>43186</v>
      </c>
      <c r="E19" s="25">
        <v>43551</v>
      </c>
      <c r="F19" s="24" t="s">
        <v>32</v>
      </c>
      <c r="G19" s="826">
        <v>72300</v>
      </c>
      <c r="H19" s="25">
        <v>43217</v>
      </c>
      <c r="I19" s="24">
        <v>12</v>
      </c>
      <c r="J19" s="24">
        <v>90000</v>
      </c>
      <c r="K19" s="825">
        <f t="shared" si="0"/>
        <v>-17700</v>
      </c>
      <c r="L19" s="361">
        <f t="shared" si="1"/>
        <v>7500</v>
      </c>
      <c r="M19" s="361">
        <f>L19*12</f>
        <v>90000</v>
      </c>
      <c r="N19" s="816"/>
    </row>
    <row r="20" spans="1:14" ht="30" customHeight="1" x14ac:dyDescent="0.25">
      <c r="A20" s="24">
        <v>124764</v>
      </c>
      <c r="B20" s="24" t="s">
        <v>634</v>
      </c>
      <c r="C20" s="68" t="s">
        <v>635</v>
      </c>
      <c r="D20" s="25">
        <v>43188</v>
      </c>
      <c r="E20" s="25">
        <v>43552</v>
      </c>
      <c r="F20" s="24" t="s">
        <v>32</v>
      </c>
      <c r="G20" s="826">
        <v>50000</v>
      </c>
      <c r="H20" s="25">
        <v>43219</v>
      </c>
      <c r="I20" s="24">
        <v>12</v>
      </c>
      <c r="J20" s="24">
        <v>26100</v>
      </c>
      <c r="K20" s="622">
        <f t="shared" si="0"/>
        <v>23900</v>
      </c>
      <c r="L20" s="361">
        <f t="shared" si="1"/>
        <v>2175</v>
      </c>
      <c r="M20" s="817">
        <f>L20*12</f>
        <v>26100</v>
      </c>
      <c r="N20" s="818"/>
    </row>
    <row r="21" spans="1:14" ht="30" customHeight="1" x14ac:dyDescent="0.25">
      <c r="A21" s="24">
        <v>124338</v>
      </c>
      <c r="B21" s="24" t="s">
        <v>582</v>
      </c>
      <c r="C21" s="68" t="s">
        <v>636</v>
      </c>
      <c r="D21" s="25">
        <v>43188</v>
      </c>
      <c r="E21" s="25">
        <v>43552</v>
      </c>
      <c r="F21" s="24" t="s">
        <v>32</v>
      </c>
      <c r="G21" s="826">
        <v>49750</v>
      </c>
      <c r="H21" s="25">
        <v>43219</v>
      </c>
      <c r="I21" s="24">
        <v>12</v>
      </c>
      <c r="J21" s="24">
        <v>48500</v>
      </c>
      <c r="K21" s="622">
        <f t="shared" si="0"/>
        <v>1250</v>
      </c>
      <c r="L21" s="361">
        <f t="shared" si="1"/>
        <v>4041.6666666666665</v>
      </c>
      <c r="M21" s="361">
        <f>L21*12</f>
        <v>48500</v>
      </c>
      <c r="N21" s="809" t="s">
        <v>752</v>
      </c>
    </row>
    <row r="22" spans="1:14" ht="30" customHeight="1" x14ac:dyDescent="0.25">
      <c r="A22" s="24">
        <v>100406</v>
      </c>
      <c r="B22" s="24" t="s">
        <v>577</v>
      </c>
      <c r="C22" s="24" t="s">
        <v>640</v>
      </c>
      <c r="D22" s="25">
        <v>43215</v>
      </c>
      <c r="E22" s="25">
        <v>43580</v>
      </c>
      <c r="F22" s="24" t="s">
        <v>32</v>
      </c>
      <c r="G22" s="826">
        <v>148000</v>
      </c>
      <c r="H22" s="25">
        <v>43245</v>
      </c>
      <c r="I22" s="24">
        <v>12</v>
      </c>
      <c r="J22" s="24">
        <v>133000</v>
      </c>
      <c r="K22" s="622">
        <f t="shared" si="0"/>
        <v>15000</v>
      </c>
      <c r="L22" s="361">
        <f t="shared" si="1"/>
        <v>11083.333333333334</v>
      </c>
      <c r="M22" s="361">
        <f t="shared" ref="M22:M27" si="3">L22*12</f>
        <v>133000</v>
      </c>
      <c r="N22" s="809"/>
    </row>
    <row r="23" spans="1:14" ht="30" customHeight="1" x14ac:dyDescent="0.25">
      <c r="A23" s="24">
        <v>129272</v>
      </c>
      <c r="B23" s="68" t="s">
        <v>641</v>
      </c>
      <c r="C23" s="68" t="s">
        <v>182</v>
      </c>
      <c r="D23" s="25">
        <v>43225</v>
      </c>
      <c r="E23" s="25">
        <v>43590</v>
      </c>
      <c r="F23" s="24" t="s">
        <v>32</v>
      </c>
      <c r="G23" s="826">
        <v>24000</v>
      </c>
      <c r="H23" s="25">
        <v>43256</v>
      </c>
      <c r="I23" s="24">
        <v>12</v>
      </c>
      <c r="J23" s="24">
        <v>20600</v>
      </c>
      <c r="K23" s="622">
        <f t="shared" si="0"/>
        <v>3400</v>
      </c>
      <c r="L23" s="361">
        <f t="shared" si="1"/>
        <v>1716.6666666666667</v>
      </c>
      <c r="M23" s="361">
        <f t="shared" si="3"/>
        <v>20600</v>
      </c>
      <c r="N23" s="809"/>
    </row>
    <row r="24" spans="1:14" ht="30" customHeight="1" x14ac:dyDescent="0.25">
      <c r="A24" s="24">
        <v>126114</v>
      </c>
      <c r="B24" s="24" t="s">
        <v>630</v>
      </c>
      <c r="C24" s="24" t="s">
        <v>646</v>
      </c>
      <c r="D24" s="25">
        <v>43238</v>
      </c>
      <c r="E24" s="25">
        <v>43603</v>
      </c>
      <c r="F24" s="24" t="s">
        <v>32</v>
      </c>
      <c r="G24" s="826">
        <v>129000</v>
      </c>
      <c r="H24" s="25">
        <v>43269</v>
      </c>
      <c r="I24" s="24">
        <v>12</v>
      </c>
      <c r="J24" s="24">
        <v>420000</v>
      </c>
      <c r="K24" s="825">
        <f t="shared" si="0"/>
        <v>-291000</v>
      </c>
      <c r="L24" s="361">
        <f t="shared" si="1"/>
        <v>35000</v>
      </c>
      <c r="M24" s="361">
        <f t="shared" si="3"/>
        <v>420000</v>
      </c>
      <c r="N24" s="810" t="s">
        <v>683</v>
      </c>
    </row>
    <row r="25" spans="1:14" ht="30" customHeight="1" x14ac:dyDescent="0.25">
      <c r="A25" s="24">
        <v>109726</v>
      </c>
      <c r="B25" s="24" t="s">
        <v>40</v>
      </c>
      <c r="C25" s="68" t="s">
        <v>182</v>
      </c>
      <c r="D25" s="25">
        <v>43235</v>
      </c>
      <c r="E25" s="25">
        <v>43600</v>
      </c>
      <c r="F25" s="24" t="s">
        <v>32</v>
      </c>
      <c r="G25" s="826">
        <v>45000</v>
      </c>
      <c r="H25" s="25">
        <v>43266</v>
      </c>
      <c r="I25" s="24">
        <v>12</v>
      </c>
      <c r="J25" s="24">
        <v>36000</v>
      </c>
      <c r="K25" s="622">
        <f t="shared" si="0"/>
        <v>9000</v>
      </c>
      <c r="L25" s="361">
        <f t="shared" si="1"/>
        <v>3000</v>
      </c>
      <c r="M25" s="361">
        <f t="shared" si="3"/>
        <v>36000</v>
      </c>
      <c r="N25" s="809"/>
    </row>
    <row r="26" spans="1:14" ht="30" customHeight="1" x14ac:dyDescent="0.25">
      <c r="A26" s="24">
        <v>129358</v>
      </c>
      <c r="B26" s="68" t="s">
        <v>185</v>
      </c>
      <c r="C26" s="95" t="s">
        <v>111</v>
      </c>
      <c r="D26" s="25">
        <v>43300</v>
      </c>
      <c r="E26" s="25">
        <v>43665</v>
      </c>
      <c r="F26" s="24" t="s">
        <v>32</v>
      </c>
      <c r="G26" s="826">
        <v>169200</v>
      </c>
      <c r="H26" s="25">
        <v>43331</v>
      </c>
      <c r="I26" s="24">
        <v>12</v>
      </c>
      <c r="J26" s="24">
        <v>142000</v>
      </c>
      <c r="K26" s="622">
        <f t="shared" si="0"/>
        <v>27200</v>
      </c>
      <c r="L26" s="583">
        <f t="shared" si="1"/>
        <v>11833.333333333334</v>
      </c>
      <c r="M26" s="583">
        <f t="shared" si="3"/>
        <v>142000</v>
      </c>
      <c r="N26" s="809"/>
    </row>
    <row r="27" spans="1:14" ht="30" customHeight="1" x14ac:dyDescent="0.25">
      <c r="A27" s="24">
        <v>105924</v>
      </c>
      <c r="B27" s="24" t="s">
        <v>333</v>
      </c>
      <c r="C27" s="68" t="s">
        <v>579</v>
      </c>
      <c r="D27" s="25">
        <v>43314</v>
      </c>
      <c r="E27" s="25">
        <v>43679</v>
      </c>
      <c r="F27" s="24" t="s">
        <v>32</v>
      </c>
      <c r="G27" s="826">
        <v>137500</v>
      </c>
      <c r="H27" s="25">
        <v>43345</v>
      </c>
      <c r="I27" s="24">
        <v>12</v>
      </c>
      <c r="J27" s="688">
        <v>89200</v>
      </c>
      <c r="K27" s="622">
        <f t="shared" si="0"/>
        <v>48300</v>
      </c>
      <c r="L27" s="583">
        <f t="shared" si="1"/>
        <v>7433.333333333333</v>
      </c>
      <c r="M27" s="583">
        <f t="shared" si="3"/>
        <v>89200</v>
      </c>
      <c r="N27" s="809"/>
    </row>
    <row r="28" spans="1:14" ht="30" customHeight="1" x14ac:dyDescent="0.25">
      <c r="A28" s="709" t="s">
        <v>383</v>
      </c>
      <c r="B28" s="711" t="s">
        <v>185</v>
      </c>
      <c r="C28" s="712" t="s">
        <v>111</v>
      </c>
      <c r="D28" s="710">
        <v>42389</v>
      </c>
      <c r="E28" s="710">
        <v>43850</v>
      </c>
      <c r="F28" s="713" t="s">
        <v>4</v>
      </c>
      <c r="G28" s="827">
        <v>358800</v>
      </c>
      <c r="H28" s="3">
        <v>42420</v>
      </c>
      <c r="I28" s="625" t="s">
        <v>518</v>
      </c>
      <c r="J28" s="696">
        <v>624000</v>
      </c>
      <c r="K28" s="111">
        <f t="shared" si="0"/>
        <v>-265200</v>
      </c>
      <c r="L28" s="110">
        <f t="shared" si="1"/>
        <v>13000</v>
      </c>
      <c r="M28" s="110">
        <f t="shared" ref="M28:M30" si="4">L28*48</f>
        <v>624000</v>
      </c>
      <c r="N28" s="809"/>
    </row>
    <row r="29" spans="1:14" ht="30" customHeight="1" x14ac:dyDescent="0.25">
      <c r="A29" s="709" t="s">
        <v>384</v>
      </c>
      <c r="B29" s="711" t="s">
        <v>38</v>
      </c>
      <c r="C29" s="712" t="s">
        <v>112</v>
      </c>
      <c r="D29" s="710">
        <v>42440</v>
      </c>
      <c r="E29" s="710">
        <v>43901</v>
      </c>
      <c r="F29" s="713" t="s">
        <v>4</v>
      </c>
      <c r="G29" s="827">
        <v>67354.070000000007</v>
      </c>
      <c r="H29" s="74">
        <v>42471</v>
      </c>
      <c r="I29" s="625" t="s">
        <v>396</v>
      </c>
      <c r="J29" s="696">
        <v>90000</v>
      </c>
      <c r="K29" s="111">
        <f t="shared" si="0"/>
        <v>-22645.929999999993</v>
      </c>
      <c r="L29" s="110">
        <f t="shared" si="1"/>
        <v>1956.5217391304348</v>
      </c>
      <c r="M29" s="110">
        <f t="shared" si="4"/>
        <v>93913.043478260865</v>
      </c>
      <c r="N29" s="809"/>
    </row>
    <row r="30" spans="1:14" ht="30" customHeight="1" x14ac:dyDescent="0.25">
      <c r="A30" s="709" t="s">
        <v>385</v>
      </c>
      <c r="B30" s="711" t="s">
        <v>186</v>
      </c>
      <c r="C30" s="712" t="s">
        <v>112</v>
      </c>
      <c r="D30" s="710">
        <v>42440</v>
      </c>
      <c r="E30" s="710">
        <v>43901</v>
      </c>
      <c r="F30" s="713" t="s">
        <v>4</v>
      </c>
      <c r="G30" s="827">
        <v>67114</v>
      </c>
      <c r="H30" s="3">
        <v>42471</v>
      </c>
      <c r="I30" s="625" t="s">
        <v>396</v>
      </c>
      <c r="J30" s="695">
        <v>40800</v>
      </c>
      <c r="K30" s="501">
        <f t="shared" si="0"/>
        <v>26314</v>
      </c>
      <c r="L30" s="110">
        <f t="shared" si="1"/>
        <v>886.95652173913038</v>
      </c>
      <c r="M30" s="110">
        <f t="shared" si="4"/>
        <v>42573.913043478256</v>
      </c>
      <c r="N30" s="809"/>
    </row>
    <row r="31" spans="1:14" ht="30" customHeight="1" x14ac:dyDescent="0.25">
      <c r="A31" s="709"/>
      <c r="B31" s="711" t="s">
        <v>39</v>
      </c>
      <c r="C31" s="712" t="s">
        <v>112</v>
      </c>
      <c r="D31" s="710">
        <v>42440</v>
      </c>
      <c r="E31" s="710">
        <v>43901</v>
      </c>
      <c r="F31" s="713" t="s">
        <v>4</v>
      </c>
      <c r="G31" s="827">
        <v>67352</v>
      </c>
      <c r="H31" s="710">
        <v>42471</v>
      </c>
      <c r="I31" s="709"/>
      <c r="J31" s="715"/>
      <c r="K31" s="716"/>
      <c r="L31" s="717"/>
      <c r="M31" s="717"/>
      <c r="N31" s="809"/>
    </row>
    <row r="32" spans="1:14" ht="30" customHeight="1" x14ac:dyDescent="0.25">
      <c r="A32" s="709" t="s">
        <v>386</v>
      </c>
      <c r="B32" s="711" t="s">
        <v>37</v>
      </c>
      <c r="C32" s="712" t="s">
        <v>112</v>
      </c>
      <c r="D32" s="710">
        <v>42440</v>
      </c>
      <c r="E32" s="710">
        <v>43901</v>
      </c>
      <c r="F32" s="713" t="s">
        <v>4</v>
      </c>
      <c r="G32" s="827">
        <v>115272.71</v>
      </c>
      <c r="H32" s="3">
        <v>42471</v>
      </c>
      <c r="I32" s="625" t="s">
        <v>396</v>
      </c>
      <c r="J32" s="695">
        <v>53400</v>
      </c>
      <c r="K32" s="501">
        <f>G32-J32</f>
        <v>61872.710000000006</v>
      </c>
      <c r="L32" s="110">
        <f>J32/I32</f>
        <v>1160.8695652173913</v>
      </c>
      <c r="M32" s="110">
        <f>L32*48</f>
        <v>55721.739130434784</v>
      </c>
      <c r="N32" s="809"/>
    </row>
    <row r="33" spans="1:14" ht="30" customHeight="1" x14ac:dyDescent="0.25">
      <c r="A33" s="709" t="s">
        <v>387</v>
      </c>
      <c r="B33" s="711" t="s">
        <v>40</v>
      </c>
      <c r="C33" s="712" t="s">
        <v>112</v>
      </c>
      <c r="D33" s="710">
        <v>42440</v>
      </c>
      <c r="E33" s="710">
        <v>43901</v>
      </c>
      <c r="F33" s="713" t="s">
        <v>4</v>
      </c>
      <c r="G33" s="827">
        <v>67140</v>
      </c>
      <c r="H33" s="3">
        <v>42471</v>
      </c>
      <c r="I33" s="625" t="s">
        <v>396</v>
      </c>
      <c r="J33" s="695">
        <v>81200</v>
      </c>
      <c r="K33" s="111">
        <f>G33-J33</f>
        <v>-14060</v>
      </c>
      <c r="L33" s="110">
        <f>J33/I33</f>
        <v>1765.2173913043478</v>
      </c>
      <c r="M33" s="110">
        <f>L33*48</f>
        <v>84730.434782608689</v>
      </c>
      <c r="N33" s="809"/>
    </row>
    <row r="34" spans="1:14" ht="30" customHeight="1" x14ac:dyDescent="0.25">
      <c r="A34" s="709" t="s">
        <v>388</v>
      </c>
      <c r="B34" s="711" t="s">
        <v>24</v>
      </c>
      <c r="C34" s="712" t="s">
        <v>177</v>
      </c>
      <c r="D34" s="710">
        <v>42545</v>
      </c>
      <c r="E34" s="710">
        <v>44006</v>
      </c>
      <c r="F34" s="713" t="s">
        <v>4</v>
      </c>
      <c r="G34" s="827">
        <v>30000000</v>
      </c>
      <c r="H34" s="3">
        <v>42575</v>
      </c>
      <c r="I34" s="625" t="s">
        <v>70</v>
      </c>
      <c r="J34" s="698">
        <v>20000000</v>
      </c>
      <c r="K34" s="501">
        <f>G34-J34</f>
        <v>10000000</v>
      </c>
      <c r="L34" s="110">
        <f>J34/I34</f>
        <v>465116.27906976745</v>
      </c>
      <c r="M34" s="110">
        <f>L34*48</f>
        <v>22325581.395348839</v>
      </c>
      <c r="N34" s="810" t="s">
        <v>757</v>
      </c>
    </row>
    <row r="35" spans="1:14" ht="30" customHeight="1" x14ac:dyDescent="0.25">
      <c r="A35" s="709" t="s">
        <v>384</v>
      </c>
      <c r="B35" s="711" t="s">
        <v>30</v>
      </c>
      <c r="C35" s="712" t="s">
        <v>181</v>
      </c>
      <c r="D35" s="710">
        <v>42664</v>
      </c>
      <c r="E35" s="710">
        <v>44125</v>
      </c>
      <c r="F35" s="713" t="s">
        <v>4</v>
      </c>
      <c r="G35" s="827">
        <v>91949</v>
      </c>
      <c r="H35" s="74">
        <v>42695</v>
      </c>
      <c r="I35" s="625" t="s">
        <v>85</v>
      </c>
      <c r="J35" s="696">
        <v>80000</v>
      </c>
      <c r="K35" s="501">
        <f>G35-J35</f>
        <v>11949</v>
      </c>
      <c r="L35" s="110">
        <f>J35/I35</f>
        <v>2051.2820512820513</v>
      </c>
      <c r="M35" s="110">
        <f>L35*48</f>
        <v>98461.538461538468</v>
      </c>
      <c r="N35" s="809"/>
    </row>
    <row r="36" spans="1:14" ht="30" customHeight="1" x14ac:dyDescent="0.25">
      <c r="A36" s="713">
        <v>106225</v>
      </c>
      <c r="B36" s="713" t="s">
        <v>626</v>
      </c>
      <c r="C36" s="711" t="s">
        <v>627</v>
      </c>
      <c r="D36" s="710">
        <v>43143</v>
      </c>
      <c r="E36" s="710">
        <v>43873</v>
      </c>
      <c r="F36" s="713" t="s">
        <v>4</v>
      </c>
      <c r="G36" s="827">
        <v>6390000</v>
      </c>
      <c r="H36" s="3">
        <v>43171</v>
      </c>
      <c r="I36" s="619">
        <v>23</v>
      </c>
      <c r="J36" s="696">
        <v>2212000</v>
      </c>
      <c r="K36" s="501">
        <f t="shared" ref="K36:K50" si="5">G36-J36</f>
        <v>4178000</v>
      </c>
      <c r="L36" s="110">
        <f t="shared" ref="L36:L50" si="6">J36/I36</f>
        <v>96173.913043478256</v>
      </c>
      <c r="M36" s="110">
        <f>L36*48</f>
        <v>4616347.8260869561</v>
      </c>
      <c r="N36" s="810" t="s">
        <v>737</v>
      </c>
    </row>
    <row r="37" spans="1:14" ht="30" customHeight="1" x14ac:dyDescent="0.25">
      <c r="A37" s="713">
        <v>105924</v>
      </c>
      <c r="B37" s="713" t="s">
        <v>333</v>
      </c>
      <c r="C37" s="711" t="s">
        <v>579</v>
      </c>
      <c r="D37" s="710">
        <v>43143</v>
      </c>
      <c r="E37" s="710">
        <v>43873</v>
      </c>
      <c r="F37" s="713" t="s">
        <v>36</v>
      </c>
      <c r="G37" s="827">
        <v>35000</v>
      </c>
      <c r="H37" s="3">
        <v>43174</v>
      </c>
      <c r="I37" s="619">
        <v>23</v>
      </c>
      <c r="J37" s="696">
        <v>158000</v>
      </c>
      <c r="K37" s="111">
        <f t="shared" si="5"/>
        <v>-123000</v>
      </c>
      <c r="L37" s="110">
        <f t="shared" si="6"/>
        <v>6869.565217391304</v>
      </c>
      <c r="M37" s="110">
        <f>L37*24</f>
        <v>164869.5652173913</v>
      </c>
      <c r="N37" s="809"/>
    </row>
    <row r="38" spans="1:14" ht="30" customHeight="1" x14ac:dyDescent="0.25">
      <c r="A38" s="713">
        <v>130850</v>
      </c>
      <c r="B38" s="713" t="s">
        <v>722</v>
      </c>
      <c r="C38" s="711" t="s">
        <v>730</v>
      </c>
      <c r="D38" s="710">
        <v>43501</v>
      </c>
      <c r="E38" s="710">
        <v>43866</v>
      </c>
      <c r="F38" s="713" t="s">
        <v>32</v>
      </c>
      <c r="G38" s="827">
        <v>13700</v>
      </c>
      <c r="H38" s="3">
        <v>43529</v>
      </c>
      <c r="I38" s="619">
        <v>10</v>
      </c>
      <c r="J38" s="696">
        <v>6600</v>
      </c>
      <c r="K38" s="501">
        <f t="shared" si="5"/>
        <v>7100</v>
      </c>
      <c r="L38" s="110">
        <f t="shared" si="6"/>
        <v>660</v>
      </c>
      <c r="M38" s="110">
        <f>L38*12</f>
        <v>7920</v>
      </c>
      <c r="N38" s="809"/>
    </row>
    <row r="39" spans="1:14" ht="30" customHeight="1" x14ac:dyDescent="0.25">
      <c r="A39" s="713">
        <v>130548</v>
      </c>
      <c r="B39" s="713" t="s">
        <v>723</v>
      </c>
      <c r="C39" s="711" t="s">
        <v>724</v>
      </c>
      <c r="D39" s="710">
        <v>43501</v>
      </c>
      <c r="E39" s="710">
        <v>43866</v>
      </c>
      <c r="F39" s="713" t="s">
        <v>32</v>
      </c>
      <c r="G39" s="827">
        <v>13790</v>
      </c>
      <c r="H39" s="3">
        <v>43529</v>
      </c>
      <c r="I39" s="619">
        <v>10</v>
      </c>
      <c r="J39" s="696">
        <v>2000</v>
      </c>
      <c r="K39" s="501">
        <f t="shared" si="5"/>
        <v>11790</v>
      </c>
      <c r="L39" s="110">
        <f t="shared" si="6"/>
        <v>200</v>
      </c>
      <c r="M39" s="110">
        <f>L39*12</f>
        <v>2400</v>
      </c>
      <c r="N39" s="809"/>
    </row>
    <row r="40" spans="1:14" ht="30" customHeight="1" x14ac:dyDescent="0.25">
      <c r="A40" s="713">
        <v>124338</v>
      </c>
      <c r="B40" s="713" t="s">
        <v>582</v>
      </c>
      <c r="C40" s="711" t="s">
        <v>743</v>
      </c>
      <c r="D40" s="710">
        <v>43503</v>
      </c>
      <c r="E40" s="710">
        <v>43868</v>
      </c>
      <c r="F40" s="713" t="s">
        <v>32</v>
      </c>
      <c r="G40" s="827">
        <v>40900</v>
      </c>
      <c r="H40" s="3">
        <v>43531</v>
      </c>
      <c r="I40" s="619">
        <v>10</v>
      </c>
      <c r="J40" s="696">
        <v>41500</v>
      </c>
      <c r="K40" s="111">
        <f t="shared" si="5"/>
        <v>-600</v>
      </c>
      <c r="L40" s="110">
        <f t="shared" si="6"/>
        <v>4150</v>
      </c>
      <c r="M40" s="110">
        <f>L40*12</f>
        <v>49800</v>
      </c>
      <c r="N40" s="810" t="s">
        <v>745</v>
      </c>
    </row>
    <row r="41" spans="1:14" ht="30" customHeight="1" x14ac:dyDescent="0.25">
      <c r="A41" s="713">
        <v>123839</v>
      </c>
      <c r="B41" s="713" t="s">
        <v>775</v>
      </c>
      <c r="C41" s="711" t="s">
        <v>776</v>
      </c>
      <c r="D41" s="710">
        <v>43643</v>
      </c>
      <c r="E41" s="710">
        <v>44008</v>
      </c>
      <c r="F41" s="713" t="s">
        <v>32</v>
      </c>
      <c r="G41" s="827">
        <v>69200</v>
      </c>
      <c r="H41" s="3">
        <v>43673</v>
      </c>
      <c r="I41" s="619">
        <v>6</v>
      </c>
      <c r="J41" s="696">
        <v>36400</v>
      </c>
      <c r="K41" s="501">
        <f t="shared" si="5"/>
        <v>32800</v>
      </c>
      <c r="L41" s="110">
        <f t="shared" si="6"/>
        <v>6066.666666666667</v>
      </c>
      <c r="M41" s="110">
        <f>L41*12</f>
        <v>72800</v>
      </c>
      <c r="N41" s="810"/>
    </row>
    <row r="42" spans="1:14" ht="30" customHeight="1" x14ac:dyDescent="0.25">
      <c r="A42" s="760">
        <v>104554</v>
      </c>
      <c r="B42" s="760" t="s">
        <v>24</v>
      </c>
      <c r="C42" s="761" t="s">
        <v>731</v>
      </c>
      <c r="D42" s="762">
        <v>42738</v>
      </c>
      <c r="E42" s="762">
        <v>44199</v>
      </c>
      <c r="F42" s="760" t="s">
        <v>4</v>
      </c>
      <c r="G42" s="828">
        <v>576000</v>
      </c>
      <c r="H42" s="554">
        <v>42769</v>
      </c>
      <c r="I42" s="619">
        <v>36</v>
      </c>
      <c r="J42" s="696">
        <v>238000</v>
      </c>
      <c r="K42" s="501">
        <f t="shared" si="5"/>
        <v>338000</v>
      </c>
      <c r="L42" s="110">
        <f t="shared" si="6"/>
        <v>6611.1111111111113</v>
      </c>
      <c r="M42" s="110">
        <f t="shared" ref="M42:M55" si="7">L42*48</f>
        <v>317333.33333333337</v>
      </c>
      <c r="N42" s="809" t="s">
        <v>758</v>
      </c>
    </row>
    <row r="43" spans="1:14" ht="30" customHeight="1" x14ac:dyDescent="0.25">
      <c r="A43" s="676">
        <v>124338</v>
      </c>
      <c r="B43" s="678" t="s">
        <v>582</v>
      </c>
      <c r="C43" s="679" t="s">
        <v>583</v>
      </c>
      <c r="D43" s="680">
        <v>42989</v>
      </c>
      <c r="E43" s="680">
        <v>44450</v>
      </c>
      <c r="F43" s="676" t="s">
        <v>4</v>
      </c>
      <c r="G43" s="829">
        <v>48800</v>
      </c>
      <c r="H43" s="4">
        <v>43019</v>
      </c>
      <c r="I43" s="619">
        <v>26</v>
      </c>
      <c r="J43" s="696">
        <v>172000</v>
      </c>
      <c r="K43" s="111">
        <f t="shared" si="5"/>
        <v>-123200</v>
      </c>
      <c r="L43" s="110">
        <f t="shared" si="6"/>
        <v>6615.3846153846152</v>
      </c>
      <c r="M43" s="110">
        <f t="shared" si="7"/>
        <v>317538.4615384615</v>
      </c>
      <c r="N43" s="810" t="s">
        <v>745</v>
      </c>
    </row>
    <row r="44" spans="1:14" ht="30" customHeight="1" x14ac:dyDescent="0.25">
      <c r="A44" s="676">
        <v>124338</v>
      </c>
      <c r="B44" s="678" t="s">
        <v>582</v>
      </c>
      <c r="C44" s="679" t="s">
        <v>584</v>
      </c>
      <c r="D44" s="681">
        <v>42998</v>
      </c>
      <c r="E44" s="680">
        <v>44459</v>
      </c>
      <c r="F44" s="676" t="s">
        <v>4</v>
      </c>
      <c r="G44" s="829">
        <v>49300</v>
      </c>
      <c r="H44" s="4">
        <v>43028</v>
      </c>
      <c r="I44" s="619">
        <v>26</v>
      </c>
      <c r="J44" s="696">
        <v>42000</v>
      </c>
      <c r="K44" s="501">
        <f t="shared" si="5"/>
        <v>7300</v>
      </c>
      <c r="L44" s="110">
        <f t="shared" si="6"/>
        <v>1615.3846153846155</v>
      </c>
      <c r="M44" s="110">
        <f t="shared" si="7"/>
        <v>77538.461538461546</v>
      </c>
      <c r="N44" s="810" t="s">
        <v>748</v>
      </c>
    </row>
    <row r="45" spans="1:14" ht="30" customHeight="1" x14ac:dyDescent="0.25">
      <c r="A45" s="676">
        <v>115483</v>
      </c>
      <c r="B45" s="676" t="s">
        <v>580</v>
      </c>
      <c r="C45" s="676" t="s">
        <v>601</v>
      </c>
      <c r="D45" s="680">
        <v>43096</v>
      </c>
      <c r="E45" s="680">
        <v>44557</v>
      </c>
      <c r="F45" s="676" t="s">
        <v>4</v>
      </c>
      <c r="G45" s="829">
        <v>1500000</v>
      </c>
      <c r="H45" s="4">
        <v>43127</v>
      </c>
      <c r="I45" s="619">
        <v>25</v>
      </c>
      <c r="J45" s="696">
        <v>672700</v>
      </c>
      <c r="K45" s="501">
        <f t="shared" si="5"/>
        <v>827300</v>
      </c>
      <c r="L45" s="110">
        <f t="shared" si="6"/>
        <v>26908</v>
      </c>
      <c r="M45" s="110">
        <f t="shared" si="7"/>
        <v>1291584</v>
      </c>
      <c r="N45" s="809"/>
    </row>
    <row r="46" spans="1:14" ht="30" customHeight="1" x14ac:dyDescent="0.25">
      <c r="A46" s="676">
        <v>125973</v>
      </c>
      <c r="B46" s="676" t="s">
        <v>27</v>
      </c>
      <c r="C46" s="679" t="s">
        <v>437</v>
      </c>
      <c r="D46" s="680">
        <v>43096</v>
      </c>
      <c r="E46" s="680">
        <v>44557</v>
      </c>
      <c r="F46" s="676" t="s">
        <v>4</v>
      </c>
      <c r="G46" s="829">
        <v>350000</v>
      </c>
      <c r="H46" s="4">
        <v>43096</v>
      </c>
      <c r="I46" s="619">
        <v>26</v>
      </c>
      <c r="J46" s="696">
        <v>287900</v>
      </c>
      <c r="K46" s="501">
        <f t="shared" si="5"/>
        <v>62100</v>
      </c>
      <c r="L46" s="110">
        <f t="shared" si="6"/>
        <v>11073.076923076924</v>
      </c>
      <c r="M46" s="110">
        <f t="shared" si="7"/>
        <v>531507.69230769237</v>
      </c>
      <c r="N46" s="809"/>
    </row>
    <row r="47" spans="1:14" ht="30" customHeight="1" x14ac:dyDescent="0.25">
      <c r="A47" s="676">
        <v>108132</v>
      </c>
      <c r="B47" s="676" t="s">
        <v>425</v>
      </c>
      <c r="C47" s="679" t="s">
        <v>97</v>
      </c>
      <c r="D47" s="680">
        <v>43673</v>
      </c>
      <c r="E47" s="680">
        <v>44403</v>
      </c>
      <c r="F47" s="676" t="s">
        <v>36</v>
      </c>
      <c r="G47" s="829">
        <v>23700</v>
      </c>
      <c r="H47" s="4">
        <v>43704</v>
      </c>
      <c r="I47" s="619">
        <v>6</v>
      </c>
      <c r="J47" s="696">
        <v>4600</v>
      </c>
      <c r="K47" s="501">
        <f t="shared" si="5"/>
        <v>19100</v>
      </c>
      <c r="L47" s="110">
        <f t="shared" si="6"/>
        <v>766.66666666666663</v>
      </c>
      <c r="M47" s="110">
        <f>L47*24</f>
        <v>18400</v>
      </c>
      <c r="N47" s="809"/>
    </row>
    <row r="48" spans="1:14" ht="30" customHeight="1" x14ac:dyDescent="0.25">
      <c r="A48" s="676">
        <v>109726</v>
      </c>
      <c r="B48" s="676" t="s">
        <v>40</v>
      </c>
      <c r="C48" s="679" t="s">
        <v>780</v>
      </c>
      <c r="D48" s="680">
        <v>43694</v>
      </c>
      <c r="E48" s="680">
        <v>44425</v>
      </c>
      <c r="F48" s="676" t="s">
        <v>36</v>
      </c>
      <c r="G48" s="829">
        <v>32500</v>
      </c>
      <c r="H48" s="4">
        <v>43725</v>
      </c>
      <c r="I48" s="619">
        <v>5</v>
      </c>
      <c r="J48" s="696">
        <v>32550</v>
      </c>
      <c r="K48" s="111">
        <f t="shared" si="5"/>
        <v>-50</v>
      </c>
      <c r="L48" s="110">
        <f t="shared" si="6"/>
        <v>6510</v>
      </c>
      <c r="M48" s="110">
        <f>L48*24</f>
        <v>156240</v>
      </c>
      <c r="N48" s="809"/>
    </row>
    <row r="49" spans="1:14" ht="30" customHeight="1" x14ac:dyDescent="0.25">
      <c r="A49" s="676">
        <v>124338</v>
      </c>
      <c r="B49" s="676" t="s">
        <v>582</v>
      </c>
      <c r="C49" s="679" t="s">
        <v>724</v>
      </c>
      <c r="D49" s="680">
        <v>43704</v>
      </c>
      <c r="E49" s="680">
        <v>44432</v>
      </c>
      <c r="F49" s="676" t="s">
        <v>36</v>
      </c>
      <c r="G49" s="829">
        <v>40300</v>
      </c>
      <c r="H49" s="4">
        <v>43735</v>
      </c>
      <c r="I49" s="619">
        <v>5</v>
      </c>
      <c r="J49" s="696">
        <v>28000</v>
      </c>
      <c r="K49" s="501">
        <f t="shared" si="5"/>
        <v>12300</v>
      </c>
      <c r="L49" s="110">
        <f t="shared" si="6"/>
        <v>5600</v>
      </c>
      <c r="M49" s="110">
        <f>L49*24</f>
        <v>134400</v>
      </c>
      <c r="N49" s="809"/>
    </row>
    <row r="50" spans="1:14" ht="30" customHeight="1" x14ac:dyDescent="0.25">
      <c r="A50" s="676">
        <v>127619</v>
      </c>
      <c r="B50" s="679" t="s">
        <v>779</v>
      </c>
      <c r="C50" s="679" t="s">
        <v>100</v>
      </c>
      <c r="D50" s="680">
        <v>43714</v>
      </c>
      <c r="E50" s="680">
        <v>44445</v>
      </c>
      <c r="F50" s="676" t="s">
        <v>36</v>
      </c>
      <c r="G50" s="829">
        <v>9000</v>
      </c>
      <c r="H50" s="4">
        <v>43744</v>
      </c>
      <c r="I50" s="619">
        <v>5</v>
      </c>
      <c r="J50" s="696">
        <v>135</v>
      </c>
      <c r="K50" s="501">
        <f t="shared" si="5"/>
        <v>8865</v>
      </c>
      <c r="L50" s="110">
        <f t="shared" si="6"/>
        <v>27</v>
      </c>
      <c r="M50" s="110">
        <f>L50*24</f>
        <v>648</v>
      </c>
      <c r="N50" s="809"/>
    </row>
    <row r="51" spans="1:14" ht="30" customHeight="1" x14ac:dyDescent="0.25">
      <c r="A51" s="738">
        <v>126114</v>
      </c>
      <c r="B51" s="738" t="s">
        <v>630</v>
      </c>
      <c r="C51" s="738"/>
      <c r="D51" s="741">
        <v>43426</v>
      </c>
      <c r="E51" s="741">
        <v>44887</v>
      </c>
      <c r="F51" s="738" t="s">
        <v>4</v>
      </c>
      <c r="G51" s="830">
        <v>7400000</v>
      </c>
      <c r="H51" s="407">
        <v>43456</v>
      </c>
      <c r="I51" s="2">
        <v>13</v>
      </c>
      <c r="J51" s="696">
        <v>1503000</v>
      </c>
      <c r="K51" s="501">
        <f>G51-J51</f>
        <v>5897000</v>
      </c>
      <c r="L51" s="110">
        <f>J51/I51</f>
        <v>115615.38461538461</v>
      </c>
      <c r="M51" s="110">
        <f t="shared" si="7"/>
        <v>5549538.461538461</v>
      </c>
      <c r="N51" s="810" t="s">
        <v>756</v>
      </c>
    </row>
    <row r="52" spans="1:14" ht="30" customHeight="1" x14ac:dyDescent="0.25">
      <c r="A52" s="795" t="s">
        <v>380</v>
      </c>
      <c r="B52" s="796" t="s">
        <v>47</v>
      </c>
      <c r="C52" s="796" t="s">
        <v>749</v>
      </c>
      <c r="D52" s="798">
        <v>43601</v>
      </c>
      <c r="E52" s="798">
        <v>45062</v>
      </c>
      <c r="F52" s="799" t="s">
        <v>4</v>
      </c>
      <c r="G52" s="831">
        <v>2614000</v>
      </c>
      <c r="H52" s="407">
        <v>43601</v>
      </c>
      <c r="I52" s="2">
        <v>13</v>
      </c>
      <c r="J52" s="696">
        <v>432000</v>
      </c>
      <c r="K52" s="501">
        <f>G52-J52</f>
        <v>2182000</v>
      </c>
      <c r="L52" s="110">
        <f>J52/I52</f>
        <v>33230.769230769234</v>
      </c>
      <c r="M52" s="110">
        <f t="shared" si="7"/>
        <v>1595076.9230769232</v>
      </c>
      <c r="N52" s="809"/>
    </row>
    <row r="53" spans="1:14" ht="30" customHeight="1" x14ac:dyDescent="0.25">
      <c r="A53" s="799">
        <v>129272</v>
      </c>
      <c r="B53" s="811" t="s">
        <v>641</v>
      </c>
      <c r="C53" s="811" t="s">
        <v>182</v>
      </c>
      <c r="D53" s="798">
        <v>43608</v>
      </c>
      <c r="E53" s="798">
        <v>45069</v>
      </c>
      <c r="F53" s="799" t="s">
        <v>4</v>
      </c>
      <c r="G53" s="831">
        <v>1017800</v>
      </c>
      <c r="H53" s="407">
        <v>43639</v>
      </c>
      <c r="I53" s="2">
        <v>7</v>
      </c>
      <c r="J53" s="9">
        <v>132800</v>
      </c>
      <c r="K53" s="845">
        <f>G53-J53</f>
        <v>885000</v>
      </c>
      <c r="L53" s="582">
        <f>J53/I53</f>
        <v>18971.428571428572</v>
      </c>
      <c r="M53" s="582">
        <f t="shared" si="7"/>
        <v>910628.57142857148</v>
      </c>
      <c r="N53" s="809"/>
    </row>
    <row r="54" spans="1:14" ht="30" customHeight="1" x14ac:dyDescent="0.25">
      <c r="A54" s="799">
        <v>131152</v>
      </c>
      <c r="B54" s="846" t="s">
        <v>773</v>
      </c>
      <c r="C54" s="846" t="s">
        <v>774</v>
      </c>
      <c r="D54" s="798">
        <v>43609</v>
      </c>
      <c r="E54" s="798">
        <v>45070</v>
      </c>
      <c r="F54" s="799" t="s">
        <v>4</v>
      </c>
      <c r="G54" s="831">
        <v>69000</v>
      </c>
      <c r="H54" s="847">
        <v>43640</v>
      </c>
      <c r="I54" s="2">
        <v>7</v>
      </c>
      <c r="J54" s="9">
        <v>13200</v>
      </c>
      <c r="K54" s="845">
        <f>G54-J54</f>
        <v>55800</v>
      </c>
      <c r="L54" s="582">
        <f>J54/I54</f>
        <v>1885.7142857142858</v>
      </c>
      <c r="M54" s="582">
        <f t="shared" si="7"/>
        <v>90514.28571428571</v>
      </c>
      <c r="N54" s="809"/>
    </row>
    <row r="55" spans="1:14" ht="30" customHeight="1" x14ac:dyDescent="0.25">
      <c r="A55" s="799">
        <v>122035</v>
      </c>
      <c r="B55" s="846" t="s">
        <v>777</v>
      </c>
      <c r="C55" s="811" t="s">
        <v>778</v>
      </c>
      <c r="D55" s="798">
        <v>43666</v>
      </c>
      <c r="E55" s="798">
        <v>45126</v>
      </c>
      <c r="F55" s="846" t="s">
        <v>4</v>
      </c>
      <c r="G55" s="831">
        <v>194300</v>
      </c>
      <c r="H55" s="847">
        <v>43697</v>
      </c>
      <c r="I55" s="2">
        <v>6</v>
      </c>
      <c r="J55" s="9">
        <v>18000</v>
      </c>
      <c r="K55" s="845">
        <f>G55-J55</f>
        <v>176300</v>
      </c>
      <c r="L55" s="582">
        <f>J55/I55</f>
        <v>3000</v>
      </c>
      <c r="M55" s="582">
        <f t="shared" si="7"/>
        <v>144000</v>
      </c>
      <c r="N55" s="809"/>
    </row>
  </sheetData>
  <sheetProtection selectLockedCells="1" selectUnlockedCells="1"/>
  <autoFilter ref="B1:B55"/>
  <mergeCells count="13">
    <mergeCell ref="N9:N10"/>
    <mergeCell ref="A3:B3"/>
    <mergeCell ref="A4:B4"/>
    <mergeCell ref="A5:B5"/>
    <mergeCell ref="A6:B6"/>
    <mergeCell ref="A7:B7"/>
    <mergeCell ref="A9:A10"/>
    <mergeCell ref="B9:C10"/>
    <mergeCell ref="D9:G9"/>
    <mergeCell ref="H9:J9"/>
    <mergeCell ref="K9:K10"/>
    <mergeCell ref="L9:L10"/>
    <mergeCell ref="M9:M10"/>
  </mergeCells>
  <pageMargins left="0.7" right="0.7" top="0.75" bottom="0.75" header="0.3" footer="0.3"/>
  <pageSetup paperSize="9" orientation="landscape" r:id="rId1"/>
  <legacy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50"/>
  <dimension ref="B1:P64"/>
  <sheetViews>
    <sheetView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J28" sqref="J28"/>
    </sheetView>
  </sheetViews>
  <sheetFormatPr defaultRowHeight="15" x14ac:dyDescent="0.25"/>
  <cols>
    <col min="1" max="1" width="3.140625" customWidth="1"/>
    <col min="2" max="2" width="4.28515625" customWidth="1"/>
    <col min="3" max="3" width="13.140625" style="203" customWidth="1"/>
    <col min="4" max="4" width="37.5703125" customWidth="1"/>
    <col min="5" max="5" width="10.42578125" customWidth="1"/>
    <col min="6" max="6" width="10.42578125" style="203" customWidth="1"/>
    <col min="7" max="7" width="6" style="203" customWidth="1"/>
    <col min="8" max="8" width="17.140625" style="157" customWidth="1"/>
    <col min="9" max="9" width="11.42578125" style="157" customWidth="1"/>
    <col min="10" max="10" width="11.28515625" customWidth="1"/>
    <col min="11" max="11" width="13.7109375" style="222" customWidth="1"/>
    <col min="12" max="12" width="6" style="212" customWidth="1"/>
    <col min="13" max="13" width="14.42578125" style="157" customWidth="1"/>
    <col min="14" max="14" width="11.42578125" customWidth="1"/>
    <col min="15" max="15" width="11.140625" customWidth="1"/>
  </cols>
  <sheetData>
    <row r="1" spans="2:16" ht="24.95" customHeight="1" x14ac:dyDescent="0.25">
      <c r="D1" s="220" t="s">
        <v>344</v>
      </c>
      <c r="E1" s="370" t="s">
        <v>449</v>
      </c>
      <c r="F1" s="27" t="s">
        <v>450</v>
      </c>
    </row>
    <row r="2" spans="2:16" ht="15" customHeight="1" thickBot="1" x14ac:dyDescent="0.3">
      <c r="E2" s="38"/>
    </row>
    <row r="3" spans="2:16" ht="32.25" customHeight="1" x14ac:dyDescent="0.25">
      <c r="B3" s="919"/>
      <c r="C3" s="920"/>
      <c r="D3" s="920"/>
      <c r="E3" s="368" t="s">
        <v>342</v>
      </c>
      <c r="F3" s="293" t="s">
        <v>341</v>
      </c>
      <c r="G3" s="293" t="s">
        <v>331</v>
      </c>
      <c r="H3" s="921" t="s">
        <v>343</v>
      </c>
      <c r="I3" s="921" t="s">
        <v>238</v>
      </c>
      <c r="J3" s="294" t="s">
        <v>235</v>
      </c>
      <c r="K3" s="293" t="s">
        <v>350</v>
      </c>
      <c r="L3" s="293" t="s">
        <v>331</v>
      </c>
      <c r="M3" s="921" t="s">
        <v>237</v>
      </c>
      <c r="N3" s="293" t="s">
        <v>326</v>
      </c>
      <c r="O3" s="152"/>
      <c r="P3" s="295"/>
    </row>
    <row r="4" spans="2:16" ht="16.5" customHeight="1" thickBot="1" x14ac:dyDescent="0.3">
      <c r="B4" s="296" t="s">
        <v>236</v>
      </c>
      <c r="C4" s="297" t="s">
        <v>0</v>
      </c>
      <c r="D4" s="298" t="s">
        <v>217</v>
      </c>
      <c r="E4" s="369" t="s">
        <v>218</v>
      </c>
      <c r="F4" s="297" t="s">
        <v>218</v>
      </c>
      <c r="G4" s="297"/>
      <c r="H4" s="922"/>
      <c r="I4" s="923"/>
      <c r="J4" s="297" t="s">
        <v>218</v>
      </c>
      <c r="K4" s="297" t="s">
        <v>218</v>
      </c>
      <c r="L4" s="297"/>
      <c r="M4" s="922"/>
      <c r="N4" s="297" t="s">
        <v>218</v>
      </c>
      <c r="O4" s="134"/>
      <c r="P4" s="300"/>
    </row>
    <row r="5" spans="2:16" s="281" customFormat="1" ht="27" customHeight="1" x14ac:dyDescent="0.25">
      <c r="B5" s="490">
        <v>1</v>
      </c>
      <c r="C5" s="318"/>
      <c r="D5" s="319" t="s">
        <v>448</v>
      </c>
      <c r="E5" s="320">
        <v>42653</v>
      </c>
      <c r="F5" s="318"/>
      <c r="G5" s="318"/>
      <c r="H5" s="321">
        <v>6100000</v>
      </c>
      <c r="I5" s="322"/>
      <c r="J5" s="320">
        <v>42779</v>
      </c>
      <c r="K5" s="304">
        <v>42779</v>
      </c>
      <c r="L5" s="318"/>
      <c r="M5" s="323">
        <v>6100000</v>
      </c>
      <c r="N5" s="325">
        <v>42786</v>
      </c>
      <c r="O5" s="309"/>
      <c r="P5" s="158"/>
    </row>
    <row r="6" spans="2:16" ht="27" customHeight="1" x14ac:dyDescent="0.25">
      <c r="B6" s="485">
        <v>2</v>
      </c>
      <c r="C6" s="258" t="s">
        <v>337</v>
      </c>
      <c r="D6" s="254" t="s">
        <v>221</v>
      </c>
      <c r="E6" s="262">
        <v>42768</v>
      </c>
      <c r="F6" s="262">
        <v>42793</v>
      </c>
      <c r="G6" s="262" t="s">
        <v>490</v>
      </c>
      <c r="H6" s="301">
        <v>200000</v>
      </c>
      <c r="I6" s="258"/>
      <c r="J6" s="262">
        <v>42865</v>
      </c>
      <c r="K6" s="258" t="s">
        <v>514</v>
      </c>
      <c r="L6" s="258" t="s">
        <v>348</v>
      </c>
      <c r="M6" s="305">
        <v>200000</v>
      </c>
      <c r="N6" s="263">
        <v>42866</v>
      </c>
      <c r="O6" s="290"/>
      <c r="P6" s="160"/>
    </row>
    <row r="7" spans="2:16" ht="27" customHeight="1" x14ac:dyDescent="0.25">
      <c r="B7" s="485">
        <v>3</v>
      </c>
      <c r="C7" s="258"/>
      <c r="D7" s="254" t="s">
        <v>222</v>
      </c>
      <c r="E7" s="258"/>
      <c r="F7" s="258"/>
      <c r="G7" s="258"/>
      <c r="H7" s="301"/>
      <c r="I7" s="258"/>
      <c r="J7" s="258" t="s">
        <v>335</v>
      </c>
      <c r="K7" s="307"/>
      <c r="L7" s="258"/>
      <c r="M7" s="301"/>
      <c r="N7" s="302"/>
      <c r="O7" s="290"/>
      <c r="P7" s="160"/>
    </row>
    <row r="8" spans="2:16" ht="27" customHeight="1" x14ac:dyDescent="0.25">
      <c r="B8" s="484">
        <v>4</v>
      </c>
      <c r="C8" s="258"/>
      <c r="D8" s="254" t="s">
        <v>223</v>
      </c>
      <c r="E8" s="258"/>
      <c r="F8" s="258"/>
      <c r="G8" s="258"/>
      <c r="H8" s="301"/>
      <c r="I8" s="258"/>
      <c r="J8" s="258" t="s">
        <v>335</v>
      </c>
      <c r="K8" s="307"/>
      <c r="L8" s="258"/>
      <c r="M8" s="301"/>
      <c r="N8" s="302"/>
      <c r="O8" s="290"/>
      <c r="P8" s="160"/>
    </row>
    <row r="9" spans="2:16" ht="27" customHeight="1" x14ac:dyDescent="0.25">
      <c r="B9" s="485">
        <v>5</v>
      </c>
      <c r="C9" s="258" t="s">
        <v>338</v>
      </c>
      <c r="D9" s="254" t="s">
        <v>427</v>
      </c>
      <c r="E9" s="262">
        <v>42768</v>
      </c>
      <c r="F9" s="262">
        <v>42822</v>
      </c>
      <c r="G9" s="262"/>
      <c r="H9" s="301">
        <v>300000</v>
      </c>
      <c r="I9" s="258"/>
      <c r="J9" s="262">
        <v>42864</v>
      </c>
      <c r="K9" s="396">
        <v>42830</v>
      </c>
      <c r="L9" s="258" t="s">
        <v>348</v>
      </c>
      <c r="M9" s="258">
        <v>350000</v>
      </c>
      <c r="N9" s="263">
        <v>42866</v>
      </c>
      <c r="O9" s="290"/>
      <c r="P9" s="160"/>
    </row>
    <row r="10" spans="2:16" ht="27" customHeight="1" x14ac:dyDescent="0.25">
      <c r="B10" s="484">
        <v>6</v>
      </c>
      <c r="C10" s="258" t="s">
        <v>339</v>
      </c>
      <c r="D10" s="254" t="s">
        <v>227</v>
      </c>
      <c r="E10" s="258"/>
      <c r="F10" s="258"/>
      <c r="G10" s="258"/>
      <c r="H10" s="301"/>
      <c r="I10" s="258"/>
      <c r="J10" s="258" t="s">
        <v>335</v>
      </c>
      <c r="K10" s="307"/>
      <c r="L10" s="258"/>
      <c r="M10" s="301"/>
      <c r="N10" s="302"/>
      <c r="O10" s="290"/>
      <c r="P10" s="160"/>
    </row>
    <row r="11" spans="2:16" ht="27" customHeight="1" x14ac:dyDescent="0.25">
      <c r="B11" s="484">
        <v>7</v>
      </c>
      <c r="C11" s="427"/>
      <c r="D11" s="432" t="s">
        <v>228</v>
      </c>
      <c r="E11" s="427"/>
      <c r="F11" s="427"/>
      <c r="G11" s="427"/>
      <c r="H11" s="429"/>
      <c r="I11" s="427"/>
      <c r="J11" s="427"/>
      <c r="K11" s="427"/>
      <c r="L11" s="427"/>
      <c r="M11" s="429"/>
      <c r="N11" s="483"/>
      <c r="O11" s="290"/>
      <c r="P11" s="160"/>
    </row>
    <row r="12" spans="2:16" ht="27" customHeight="1" x14ac:dyDescent="0.25">
      <c r="B12" s="485">
        <v>8</v>
      </c>
      <c r="C12" s="518" t="s">
        <v>330</v>
      </c>
      <c r="D12" s="378" t="s">
        <v>229</v>
      </c>
      <c r="E12" s="315">
        <v>42962</v>
      </c>
      <c r="F12" s="313"/>
      <c r="G12" s="313" t="s">
        <v>348</v>
      </c>
      <c r="H12" s="316">
        <v>80000</v>
      </c>
      <c r="I12" s="313"/>
      <c r="J12" s="315">
        <v>42962</v>
      </c>
      <c r="K12" s="313"/>
      <c r="L12" s="313" t="s">
        <v>348</v>
      </c>
      <c r="M12" s="316">
        <v>80000</v>
      </c>
      <c r="N12" s="519">
        <v>42962</v>
      </c>
      <c r="O12" s="290"/>
      <c r="P12" s="160"/>
    </row>
    <row r="13" spans="2:16" ht="27" customHeight="1" x14ac:dyDescent="0.25">
      <c r="B13" s="484">
        <v>9</v>
      </c>
      <c r="C13" s="258" t="s">
        <v>328</v>
      </c>
      <c r="D13" s="254" t="s">
        <v>239</v>
      </c>
      <c r="E13" s="262">
        <v>42779</v>
      </c>
      <c r="F13" s="262">
        <v>42811</v>
      </c>
      <c r="G13" s="262" t="s">
        <v>347</v>
      </c>
      <c r="H13" s="301">
        <v>200000</v>
      </c>
      <c r="I13" s="258"/>
      <c r="J13" s="262">
        <v>42809</v>
      </c>
      <c r="K13" s="304">
        <v>42814</v>
      </c>
      <c r="L13" s="258" t="s">
        <v>395</v>
      </c>
      <c r="M13" s="305">
        <v>157000</v>
      </c>
      <c r="N13" s="303">
        <v>42814</v>
      </c>
      <c r="O13" s="290"/>
      <c r="P13" s="160"/>
    </row>
    <row r="14" spans="2:16" ht="27" customHeight="1" x14ac:dyDescent="0.25">
      <c r="B14" s="485">
        <v>10</v>
      </c>
      <c r="C14" s="427" t="s">
        <v>329</v>
      </c>
      <c r="D14" s="432" t="s">
        <v>240</v>
      </c>
      <c r="E14" s="427"/>
      <c r="F14" s="427"/>
      <c r="G14" s="427"/>
      <c r="H14" s="429"/>
      <c r="I14" s="427"/>
      <c r="J14" s="427"/>
      <c r="K14" s="427"/>
      <c r="L14" s="427"/>
      <c r="M14" s="429"/>
      <c r="N14" s="483"/>
      <c r="O14" s="290"/>
      <c r="P14" s="160"/>
    </row>
    <row r="15" spans="2:16" s="281" customFormat="1" ht="27" customHeight="1" x14ac:dyDescent="0.25">
      <c r="B15" s="485">
        <v>11</v>
      </c>
      <c r="C15" s="313"/>
      <c r="D15" s="378" t="s">
        <v>507</v>
      </c>
      <c r="E15" s="315">
        <v>42977</v>
      </c>
      <c r="F15" s="315">
        <v>42977</v>
      </c>
      <c r="G15" s="313" t="s">
        <v>348</v>
      </c>
      <c r="H15" s="316">
        <v>7200000</v>
      </c>
      <c r="I15" s="313"/>
      <c r="J15" s="315">
        <v>42860</v>
      </c>
      <c r="K15" s="472"/>
      <c r="L15" s="313" t="s">
        <v>348</v>
      </c>
      <c r="M15" s="471">
        <v>6500000</v>
      </c>
      <c r="N15" s="315">
        <v>42860</v>
      </c>
      <c r="O15" s="290"/>
      <c r="P15" s="160"/>
    </row>
    <row r="16" spans="2:16" ht="30" customHeight="1" x14ac:dyDescent="0.25">
      <c r="B16" s="485">
        <v>12</v>
      </c>
      <c r="C16" s="258"/>
      <c r="D16" s="254" t="s">
        <v>334</v>
      </c>
      <c r="E16" s="262">
        <v>42811</v>
      </c>
      <c r="F16" s="262"/>
      <c r="G16" s="258" t="s">
        <v>347</v>
      </c>
      <c r="H16" s="301">
        <v>19500</v>
      </c>
      <c r="I16" s="258"/>
      <c r="J16" s="262">
        <v>42814</v>
      </c>
      <c r="K16" s="304">
        <v>42814</v>
      </c>
      <c r="L16" s="258" t="s">
        <v>347</v>
      </c>
      <c r="M16" s="261">
        <v>19500</v>
      </c>
      <c r="N16" s="304">
        <v>42814</v>
      </c>
      <c r="O16" s="290"/>
      <c r="P16" s="160"/>
    </row>
    <row r="17" spans="2:16" ht="27" customHeight="1" x14ac:dyDescent="0.25">
      <c r="B17" s="484">
        <v>13</v>
      </c>
      <c r="C17" s="268" t="s">
        <v>431</v>
      </c>
      <c r="D17" s="254" t="s">
        <v>432</v>
      </c>
      <c r="E17" s="262">
        <v>42754</v>
      </c>
      <c r="F17" s="262">
        <v>42803</v>
      </c>
      <c r="G17" s="262"/>
      <c r="H17" s="301">
        <v>19900</v>
      </c>
      <c r="I17" s="258"/>
      <c r="J17" s="262">
        <v>42797</v>
      </c>
      <c r="K17" s="304">
        <v>42797</v>
      </c>
      <c r="L17" s="262"/>
      <c r="M17" s="261">
        <v>19900</v>
      </c>
      <c r="N17" s="303">
        <v>42803</v>
      </c>
      <c r="O17" s="290"/>
      <c r="P17" s="160"/>
    </row>
    <row r="18" spans="2:16" ht="27" customHeight="1" x14ac:dyDescent="0.25">
      <c r="B18" s="484">
        <v>14</v>
      </c>
      <c r="C18" s="258" t="s">
        <v>430</v>
      </c>
      <c r="D18" s="254" t="s">
        <v>232</v>
      </c>
      <c r="E18" s="262">
        <v>42696</v>
      </c>
      <c r="F18" s="262"/>
      <c r="G18" s="262"/>
      <c r="H18" s="301">
        <v>200000</v>
      </c>
      <c r="I18" s="262">
        <v>42767</v>
      </c>
      <c r="J18" s="262">
        <v>42773</v>
      </c>
      <c r="K18" s="304">
        <v>42788</v>
      </c>
      <c r="L18" s="262"/>
      <c r="M18" s="305">
        <v>120000</v>
      </c>
      <c r="N18" s="303">
        <v>42790</v>
      </c>
      <c r="O18" s="290"/>
      <c r="P18" s="160"/>
    </row>
    <row r="19" spans="2:16" ht="27" customHeight="1" x14ac:dyDescent="0.25">
      <c r="B19" s="485">
        <v>15</v>
      </c>
      <c r="C19" s="313" t="s">
        <v>340</v>
      </c>
      <c r="D19" s="378" t="s">
        <v>429</v>
      </c>
      <c r="E19" s="315">
        <v>42864</v>
      </c>
      <c r="F19" s="313"/>
      <c r="G19" s="313" t="s">
        <v>347</v>
      </c>
      <c r="H19" s="316">
        <v>200000</v>
      </c>
      <c r="I19" s="313"/>
      <c r="J19" s="315">
        <v>42870</v>
      </c>
      <c r="K19" s="384"/>
      <c r="L19" s="313" t="s">
        <v>490</v>
      </c>
      <c r="M19" s="316">
        <v>19900</v>
      </c>
      <c r="N19" s="315">
        <v>42870</v>
      </c>
      <c r="O19" s="290"/>
      <c r="P19" s="160"/>
    </row>
    <row r="20" spans="2:16" ht="27" customHeight="1" x14ac:dyDescent="0.25">
      <c r="B20" s="484">
        <v>16</v>
      </c>
      <c r="C20" s="313"/>
      <c r="D20" s="386" t="s">
        <v>510</v>
      </c>
      <c r="E20" s="389">
        <v>42864</v>
      </c>
      <c r="F20" s="389">
        <v>42866</v>
      </c>
      <c r="G20" s="387"/>
      <c r="H20" s="388">
        <v>1700000</v>
      </c>
      <c r="I20" s="387"/>
      <c r="J20" s="389">
        <v>42944</v>
      </c>
      <c r="K20" s="384"/>
      <c r="L20" s="313" t="s">
        <v>349</v>
      </c>
      <c r="M20" s="384"/>
      <c r="N20" s="389">
        <v>42944</v>
      </c>
      <c r="O20" s="310"/>
      <c r="P20" s="213"/>
    </row>
    <row r="21" spans="2:16" ht="27" customHeight="1" x14ac:dyDescent="0.25">
      <c r="B21" s="486">
        <v>17</v>
      </c>
      <c r="C21" s="258"/>
      <c r="D21" s="254" t="s">
        <v>327</v>
      </c>
      <c r="E21" s="262">
        <v>42864</v>
      </c>
      <c r="F21" s="262">
        <v>42865</v>
      </c>
      <c r="G21" s="262" t="s">
        <v>347</v>
      </c>
      <c r="H21" s="301">
        <v>190000</v>
      </c>
      <c r="I21" s="259"/>
      <c r="J21" s="262" t="s">
        <v>513</v>
      </c>
      <c r="K21" s="262">
        <v>42859</v>
      </c>
      <c r="L21" s="258" t="s">
        <v>347</v>
      </c>
      <c r="M21" s="305">
        <v>190000</v>
      </c>
      <c r="N21" s="262">
        <v>42865</v>
      </c>
      <c r="O21" s="291"/>
      <c r="P21" s="2"/>
    </row>
    <row r="22" spans="2:16" ht="27" customHeight="1" x14ac:dyDescent="0.25">
      <c r="B22" s="486">
        <v>18</v>
      </c>
      <c r="C22" s="313" t="s">
        <v>332</v>
      </c>
      <c r="D22" s="314" t="s">
        <v>451</v>
      </c>
      <c r="E22" s="315">
        <v>42809</v>
      </c>
      <c r="F22" s="315">
        <v>42818</v>
      </c>
      <c r="G22" s="313" t="s">
        <v>348</v>
      </c>
      <c r="H22" s="316">
        <v>800000</v>
      </c>
      <c r="I22" s="317"/>
      <c r="J22" s="315">
        <v>42835</v>
      </c>
      <c r="K22" s="313"/>
      <c r="L22" s="313" t="s">
        <v>348</v>
      </c>
      <c r="M22" s="469">
        <v>800000</v>
      </c>
      <c r="N22" s="315">
        <v>42835</v>
      </c>
      <c r="O22" s="291"/>
      <c r="P22" s="2"/>
    </row>
    <row r="23" spans="2:16" s="281" customFormat="1" ht="27" customHeight="1" x14ac:dyDescent="0.25">
      <c r="B23" s="487">
        <v>19</v>
      </c>
      <c r="C23" s="384"/>
      <c r="D23" s="314" t="s">
        <v>511</v>
      </c>
      <c r="E23" s="315">
        <v>42864</v>
      </c>
      <c r="F23" s="384"/>
      <c r="G23" s="313" t="s">
        <v>348</v>
      </c>
      <c r="H23" s="385">
        <v>200000</v>
      </c>
      <c r="I23" s="384"/>
      <c r="J23" s="315">
        <v>42908</v>
      </c>
      <c r="K23" s="384"/>
      <c r="L23" s="313" t="s">
        <v>348</v>
      </c>
      <c r="M23" s="469">
        <v>65000</v>
      </c>
      <c r="N23" s="315">
        <v>42908</v>
      </c>
      <c r="O23" s="291"/>
      <c r="P23" s="2"/>
    </row>
    <row r="24" spans="2:16" ht="30" customHeight="1" thickBot="1" x14ac:dyDescent="0.3">
      <c r="B24" s="488">
        <v>20</v>
      </c>
      <c r="C24" s="313" t="s">
        <v>333</v>
      </c>
      <c r="D24" s="383" t="s">
        <v>452</v>
      </c>
      <c r="E24" s="315">
        <v>42809</v>
      </c>
      <c r="F24" s="315">
        <v>42818</v>
      </c>
      <c r="G24" s="313" t="s">
        <v>348</v>
      </c>
      <c r="H24" s="316">
        <v>450000</v>
      </c>
      <c r="I24" s="317"/>
      <c r="J24" s="315">
        <v>42985</v>
      </c>
      <c r="K24" s="313"/>
      <c r="L24" s="313" t="s">
        <v>348</v>
      </c>
      <c r="M24" s="469">
        <v>550000</v>
      </c>
      <c r="N24" s="315">
        <v>42985</v>
      </c>
      <c r="O24" s="291"/>
      <c r="P24" s="2"/>
    </row>
    <row r="25" spans="2:16" s="287" customFormat="1" ht="30" customHeight="1" thickTop="1" thickBot="1" x14ac:dyDescent="0.3">
      <c r="B25" s="486">
        <v>21</v>
      </c>
      <c r="C25" s="473" t="s">
        <v>333</v>
      </c>
      <c r="D25" s="474" t="s">
        <v>452</v>
      </c>
      <c r="E25" s="475">
        <v>42864</v>
      </c>
      <c r="F25" s="475"/>
      <c r="G25" s="473" t="s">
        <v>348</v>
      </c>
      <c r="H25" s="476">
        <v>60000</v>
      </c>
      <c r="I25" s="478"/>
      <c r="J25" s="475">
        <v>42905</v>
      </c>
      <c r="K25" s="477"/>
      <c r="L25" s="473" t="s">
        <v>348</v>
      </c>
      <c r="M25" s="479">
        <v>50000</v>
      </c>
      <c r="N25" s="475">
        <v>42905</v>
      </c>
      <c r="O25" s="291"/>
      <c r="P25" s="2"/>
    </row>
    <row r="26" spans="2:16" ht="30" customHeight="1" thickTop="1" x14ac:dyDescent="0.25">
      <c r="B26" s="486">
        <v>22</v>
      </c>
      <c r="C26" s="258"/>
      <c r="D26" s="312" t="s">
        <v>346</v>
      </c>
      <c r="E26" s="262">
        <v>42814</v>
      </c>
      <c r="F26" s="262">
        <v>42811</v>
      </c>
      <c r="G26" s="262" t="s">
        <v>348</v>
      </c>
      <c r="H26" s="301">
        <v>190000</v>
      </c>
      <c r="I26" s="262">
        <v>42818</v>
      </c>
      <c r="J26" s="262">
        <v>42810</v>
      </c>
      <c r="K26" s="304">
        <v>42807</v>
      </c>
      <c r="L26" s="258" t="s">
        <v>349</v>
      </c>
      <c r="M26" s="305">
        <v>250000</v>
      </c>
      <c r="N26" s="304">
        <v>42815</v>
      </c>
      <c r="O26" s="291"/>
      <c r="P26" s="2"/>
    </row>
    <row r="27" spans="2:16" ht="30" customHeight="1" x14ac:dyDescent="0.25">
      <c r="B27" s="488">
        <v>23</v>
      </c>
      <c r="C27" s="427" t="s">
        <v>423</v>
      </c>
      <c r="D27" s="431" t="s">
        <v>345</v>
      </c>
      <c r="E27" s="426">
        <v>42776</v>
      </c>
      <c r="F27" s="426">
        <v>42776</v>
      </c>
      <c r="G27" s="426" t="s">
        <v>347</v>
      </c>
      <c r="H27" s="429">
        <v>3800</v>
      </c>
      <c r="I27" s="427"/>
      <c r="J27" s="426"/>
      <c r="K27" s="427"/>
      <c r="L27" s="427"/>
      <c r="M27" s="429"/>
      <c r="N27" s="427"/>
      <c r="O27" s="291"/>
      <c r="P27" s="2"/>
    </row>
    <row r="28" spans="2:16" ht="30" customHeight="1" x14ac:dyDescent="0.25">
      <c r="B28" s="486">
        <v>24</v>
      </c>
      <c r="C28" s="311" t="s">
        <v>424</v>
      </c>
      <c r="D28" s="259" t="s">
        <v>351</v>
      </c>
      <c r="E28" s="262">
        <v>42754</v>
      </c>
      <c r="F28" s="262">
        <v>42780</v>
      </c>
      <c r="G28" s="259"/>
      <c r="H28" s="261">
        <v>19500</v>
      </c>
      <c r="I28" s="259"/>
      <c r="J28" s="262">
        <v>42786</v>
      </c>
      <c r="K28" s="304">
        <v>42773</v>
      </c>
      <c r="L28" s="258"/>
      <c r="M28" s="261">
        <v>19900</v>
      </c>
      <c r="N28" s="307" t="s">
        <v>335</v>
      </c>
      <c r="O28" s="290"/>
      <c r="P28" s="1"/>
    </row>
    <row r="29" spans="2:16" ht="30" customHeight="1" x14ac:dyDescent="0.25">
      <c r="B29" s="486">
        <v>25</v>
      </c>
      <c r="C29" s="259"/>
      <c r="D29" s="259" t="s">
        <v>352</v>
      </c>
      <c r="E29" s="262">
        <v>42772</v>
      </c>
      <c r="F29" s="308">
        <v>42780</v>
      </c>
      <c r="G29" s="259"/>
      <c r="H29" s="261">
        <v>6500</v>
      </c>
      <c r="I29" s="259"/>
      <c r="J29" s="262">
        <v>42776</v>
      </c>
      <c r="K29" s="304">
        <v>42776</v>
      </c>
      <c r="L29" s="258"/>
      <c r="M29" s="261">
        <v>6500</v>
      </c>
      <c r="N29" s="307" t="s">
        <v>335</v>
      </c>
      <c r="O29" s="290"/>
      <c r="P29" s="1"/>
    </row>
    <row r="30" spans="2:16" ht="30" customHeight="1" x14ac:dyDescent="0.25">
      <c r="B30" s="486">
        <v>27</v>
      </c>
      <c r="C30" s="259"/>
      <c r="D30" s="259" t="s">
        <v>353</v>
      </c>
      <c r="E30" s="262">
        <v>42815</v>
      </c>
      <c r="F30" s="308">
        <v>42824</v>
      </c>
      <c r="G30" s="258" t="s">
        <v>347</v>
      </c>
      <c r="H30" s="301">
        <v>16116</v>
      </c>
      <c r="I30" s="259"/>
      <c r="J30" s="262">
        <v>42829</v>
      </c>
      <c r="K30" s="304">
        <v>42831</v>
      </c>
      <c r="L30" s="258" t="s">
        <v>395</v>
      </c>
      <c r="M30" s="261">
        <v>16116</v>
      </c>
      <c r="N30" s="304">
        <v>42831</v>
      </c>
      <c r="O30" s="290"/>
      <c r="P30" s="17"/>
    </row>
    <row r="31" spans="2:16" ht="30" customHeight="1" x14ac:dyDescent="0.25">
      <c r="B31" s="488">
        <v>28</v>
      </c>
      <c r="C31" s="428"/>
      <c r="D31" s="428" t="s">
        <v>426</v>
      </c>
      <c r="E31" s="426">
        <v>42822</v>
      </c>
      <c r="F31" s="430">
        <v>42824</v>
      </c>
      <c r="G31" s="427" t="s">
        <v>347</v>
      </c>
      <c r="H31" s="429">
        <v>10000</v>
      </c>
      <c r="I31" s="428"/>
      <c r="J31" s="427"/>
      <c r="K31" s="428"/>
      <c r="L31" s="427"/>
      <c r="M31" s="428"/>
      <c r="N31" s="427"/>
      <c r="O31" s="290"/>
      <c r="P31" s="17"/>
    </row>
    <row r="32" spans="2:16" ht="30" customHeight="1" x14ac:dyDescent="0.25">
      <c r="B32" s="486">
        <v>29</v>
      </c>
      <c r="C32" s="317"/>
      <c r="D32" s="317" t="s">
        <v>439</v>
      </c>
      <c r="E32" s="315">
        <v>42947</v>
      </c>
      <c r="F32" s="313"/>
      <c r="G32" s="313" t="s">
        <v>348</v>
      </c>
      <c r="H32" s="316">
        <v>14500</v>
      </c>
      <c r="I32" s="313"/>
      <c r="J32" s="315">
        <v>42947</v>
      </c>
      <c r="K32" s="384"/>
      <c r="L32" s="313" t="s">
        <v>348</v>
      </c>
      <c r="M32" s="316">
        <v>14500</v>
      </c>
      <c r="N32" s="315">
        <v>42947</v>
      </c>
      <c r="O32" s="291"/>
      <c r="P32" s="2"/>
    </row>
    <row r="33" spans="2:16" ht="30" customHeight="1" thickBot="1" x14ac:dyDescent="0.3">
      <c r="B33" s="486">
        <v>30</v>
      </c>
      <c r="C33" s="379" t="s">
        <v>336</v>
      </c>
      <c r="D33" s="380" t="s">
        <v>219</v>
      </c>
      <c r="E33" s="381">
        <v>42864</v>
      </c>
      <c r="F33" s="379"/>
      <c r="G33" s="379" t="s">
        <v>347</v>
      </c>
      <c r="H33" s="382">
        <v>120000</v>
      </c>
      <c r="I33" s="379"/>
      <c r="J33" s="315">
        <v>42871</v>
      </c>
      <c r="K33" s="384"/>
      <c r="L33" s="313" t="s">
        <v>490</v>
      </c>
      <c r="M33" s="471">
        <v>120000</v>
      </c>
      <c r="N33" s="315">
        <v>42871</v>
      </c>
      <c r="O33" s="309"/>
      <c r="P33" s="159"/>
    </row>
    <row r="34" spans="2:16" ht="30" customHeight="1" thickTop="1" thickBot="1" x14ac:dyDescent="0.3">
      <c r="B34" s="486">
        <v>31</v>
      </c>
      <c r="C34" s="473"/>
      <c r="D34" s="474" t="s">
        <v>220</v>
      </c>
      <c r="E34" s="475">
        <v>43017</v>
      </c>
      <c r="F34" s="473"/>
      <c r="G34" s="473" t="s">
        <v>348</v>
      </c>
      <c r="H34" s="476">
        <v>6000</v>
      </c>
      <c r="I34" s="473"/>
      <c r="J34" s="475">
        <v>43017</v>
      </c>
      <c r="K34" s="477"/>
      <c r="L34" s="473" t="s">
        <v>348</v>
      </c>
      <c r="M34" s="476">
        <v>6000</v>
      </c>
      <c r="N34" s="475">
        <v>42905</v>
      </c>
      <c r="O34" s="290"/>
      <c r="P34" s="160"/>
    </row>
    <row r="35" spans="2:16" ht="30" customHeight="1" thickTop="1" thickBot="1" x14ac:dyDescent="0.3">
      <c r="B35" s="489">
        <v>32</v>
      </c>
      <c r="C35" s="259"/>
      <c r="D35" s="259" t="s">
        <v>441</v>
      </c>
      <c r="E35" s="258" t="s">
        <v>442</v>
      </c>
      <c r="F35" s="268" t="s">
        <v>445</v>
      </c>
      <c r="G35" s="259"/>
      <c r="H35" s="324">
        <v>580</v>
      </c>
      <c r="I35" s="259"/>
      <c r="J35" s="262">
        <v>42829</v>
      </c>
      <c r="K35" s="324"/>
      <c r="L35" s="258" t="s">
        <v>395</v>
      </c>
      <c r="M35" s="258" t="s">
        <v>443</v>
      </c>
      <c r="N35" s="304">
        <v>42829</v>
      </c>
      <c r="O35" s="290"/>
      <c r="P35" s="1"/>
    </row>
    <row r="36" spans="2:16" ht="44.25" customHeight="1" thickTop="1" thickBot="1" x14ac:dyDescent="0.3">
      <c r="B36" s="489">
        <v>33</v>
      </c>
      <c r="C36" s="449" t="s">
        <v>339</v>
      </c>
      <c r="D36" s="450" t="s">
        <v>227</v>
      </c>
      <c r="E36" s="451">
        <v>42859</v>
      </c>
      <c r="F36" s="451">
        <v>42843</v>
      </c>
      <c r="G36" s="449" t="s">
        <v>348</v>
      </c>
      <c r="H36" s="452">
        <v>80000</v>
      </c>
      <c r="I36" s="449"/>
      <c r="J36" s="451">
        <v>42859</v>
      </c>
      <c r="K36" s="451">
        <v>42859</v>
      </c>
      <c r="L36" s="449" t="s">
        <v>347</v>
      </c>
      <c r="M36" s="452">
        <v>80000</v>
      </c>
      <c r="N36" s="451">
        <v>42865</v>
      </c>
      <c r="O36" s="291"/>
      <c r="P36" s="2"/>
    </row>
    <row r="37" spans="2:16" s="377" customFormat="1" ht="44.25" customHeight="1" thickTop="1" x14ac:dyDescent="0.25">
      <c r="B37" s="489">
        <v>34</v>
      </c>
      <c r="C37" s="427"/>
      <c r="D37" s="520" t="s">
        <v>227</v>
      </c>
      <c r="E37" s="521" t="s">
        <v>543</v>
      </c>
      <c r="F37" s="521" t="s">
        <v>543</v>
      </c>
      <c r="G37" s="427" t="s">
        <v>348</v>
      </c>
      <c r="H37" s="429">
        <v>1200000</v>
      </c>
      <c r="I37" s="522"/>
      <c r="J37" s="521"/>
      <c r="K37" s="523"/>
      <c r="L37" s="523"/>
      <c r="M37" s="524"/>
      <c r="N37" s="523"/>
      <c r="O37" s="470"/>
      <c r="P37" s="48"/>
    </row>
    <row r="38" spans="2:16" ht="45.75" customHeight="1" x14ac:dyDescent="0.25">
      <c r="B38" s="489">
        <v>35</v>
      </c>
      <c r="C38" s="313" t="s">
        <v>446</v>
      </c>
      <c r="D38" s="383" t="s">
        <v>447</v>
      </c>
      <c r="E38" s="313" t="s">
        <v>512</v>
      </c>
      <c r="F38" s="313"/>
      <c r="G38" s="313"/>
      <c r="H38" s="316">
        <v>4300000</v>
      </c>
      <c r="I38" s="313"/>
      <c r="J38" s="315">
        <v>42832</v>
      </c>
      <c r="K38" s="384"/>
      <c r="L38" s="313"/>
      <c r="M38" s="316"/>
      <c r="N38" s="315">
        <v>42832</v>
      </c>
      <c r="O38" s="291"/>
      <c r="P38" s="2"/>
    </row>
    <row r="39" spans="2:16" ht="35.1" customHeight="1" thickBot="1" x14ac:dyDescent="0.3">
      <c r="B39" s="489">
        <v>36</v>
      </c>
      <c r="C39" s="31"/>
      <c r="D39" s="317" t="s">
        <v>509</v>
      </c>
      <c r="E39" s="315">
        <v>42947</v>
      </c>
      <c r="F39" s="32"/>
      <c r="G39" s="315" t="s">
        <v>348</v>
      </c>
      <c r="H39" s="316">
        <v>49500</v>
      </c>
      <c r="I39" s="31"/>
      <c r="J39" s="315">
        <v>42947</v>
      </c>
      <c r="K39" s="384"/>
      <c r="L39" s="313" t="s">
        <v>348</v>
      </c>
      <c r="M39" s="316">
        <v>49500</v>
      </c>
      <c r="N39" s="315">
        <v>42947</v>
      </c>
      <c r="O39" s="326"/>
      <c r="P39" s="326"/>
    </row>
    <row r="40" spans="2:16" ht="35.1" customHeight="1" thickTop="1" thickBot="1" x14ac:dyDescent="0.3">
      <c r="B40" s="489">
        <v>37</v>
      </c>
      <c r="C40" s="477"/>
      <c r="D40" s="480" t="s">
        <v>506</v>
      </c>
      <c r="E40" s="475">
        <v>42962</v>
      </c>
      <c r="F40" s="481"/>
      <c r="G40" s="475" t="s">
        <v>348</v>
      </c>
      <c r="H40" s="476">
        <v>49500</v>
      </c>
      <c r="I40" s="482"/>
      <c r="J40" s="475">
        <v>42962</v>
      </c>
      <c r="K40" s="477"/>
      <c r="L40" s="473" t="s">
        <v>348</v>
      </c>
      <c r="M40" s="476">
        <v>49500</v>
      </c>
      <c r="N40" s="475">
        <v>42962</v>
      </c>
      <c r="O40" s="2"/>
      <c r="P40" s="2"/>
    </row>
    <row r="41" spans="2:16" ht="35.1" customHeight="1" thickTop="1" x14ac:dyDescent="0.25">
      <c r="B41" s="489">
        <v>38</v>
      </c>
      <c r="C41" s="95"/>
      <c r="D41" s="259" t="s">
        <v>508</v>
      </c>
      <c r="E41" s="262">
        <v>42864</v>
      </c>
      <c r="F41" s="262">
        <v>42870</v>
      </c>
      <c r="G41" s="258"/>
      <c r="H41" s="301">
        <v>12000</v>
      </c>
      <c r="I41" s="95"/>
      <c r="J41" s="262">
        <v>42888</v>
      </c>
      <c r="K41" s="262">
        <v>42888</v>
      </c>
      <c r="L41" s="258" t="s">
        <v>348</v>
      </c>
      <c r="M41" s="301">
        <v>12000</v>
      </c>
      <c r="N41" s="262">
        <v>42923</v>
      </c>
      <c r="O41" s="1"/>
      <c r="P41" s="1"/>
    </row>
    <row r="42" spans="2:16" ht="35.1" customHeight="1" x14ac:dyDescent="0.25">
      <c r="B42" s="489">
        <v>39</v>
      </c>
      <c r="C42" s="384"/>
      <c r="D42" s="314" t="s">
        <v>553</v>
      </c>
      <c r="E42" s="315">
        <v>43033</v>
      </c>
      <c r="F42" s="313"/>
      <c r="G42" s="313" t="s">
        <v>348</v>
      </c>
      <c r="H42" s="316">
        <v>13500</v>
      </c>
      <c r="I42" s="313"/>
      <c r="J42" s="315">
        <v>43033</v>
      </c>
      <c r="K42" s="313"/>
      <c r="L42" s="313" t="s">
        <v>348</v>
      </c>
      <c r="M42" s="316">
        <v>13500</v>
      </c>
      <c r="N42" s="313"/>
      <c r="O42" s="291"/>
      <c r="P42" s="291"/>
    </row>
    <row r="43" spans="2:16" ht="35.1" customHeight="1" x14ac:dyDescent="0.25">
      <c r="B43" s="489">
        <v>40</v>
      </c>
      <c r="C43" s="384"/>
      <c r="D43" s="383" t="s">
        <v>554</v>
      </c>
      <c r="E43" s="315">
        <v>42958</v>
      </c>
      <c r="F43" s="315">
        <v>42984</v>
      </c>
      <c r="G43" s="313" t="s">
        <v>348</v>
      </c>
      <c r="H43" s="316">
        <v>15000</v>
      </c>
      <c r="I43" s="313"/>
      <c r="J43" s="315">
        <v>42989</v>
      </c>
      <c r="K43" s="313"/>
      <c r="L43" s="313" t="s">
        <v>348</v>
      </c>
      <c r="M43" s="316">
        <v>15000</v>
      </c>
      <c r="N43" s="313"/>
      <c r="O43" s="291"/>
      <c r="P43" s="291"/>
    </row>
    <row r="44" spans="2:16" ht="35.1" customHeight="1" x14ac:dyDescent="0.25">
      <c r="B44" s="489">
        <v>50</v>
      </c>
      <c r="C44" s="1"/>
      <c r="D44" s="551" t="s">
        <v>556</v>
      </c>
      <c r="E44" s="530">
        <v>42986</v>
      </c>
      <c r="F44" s="290"/>
      <c r="G44" s="291" t="s">
        <v>348</v>
      </c>
      <c r="H44" s="531">
        <v>13000</v>
      </c>
      <c r="I44" s="290"/>
      <c r="J44" s="530">
        <v>42986</v>
      </c>
      <c r="K44" s="290"/>
      <c r="L44" s="291" t="s">
        <v>348</v>
      </c>
      <c r="M44" s="531">
        <v>13000</v>
      </c>
      <c r="N44" s="290"/>
      <c r="O44" s="1"/>
      <c r="P44" s="1"/>
    </row>
    <row r="45" spans="2:16" ht="35.1" customHeight="1" x14ac:dyDescent="0.25">
      <c r="B45" s="532">
        <v>51</v>
      </c>
      <c r="C45" s="1"/>
      <c r="D45" s="552" t="s">
        <v>557</v>
      </c>
      <c r="E45" s="530">
        <v>42998</v>
      </c>
      <c r="F45" s="291"/>
      <c r="G45" s="291" t="s">
        <v>348</v>
      </c>
      <c r="H45" s="533">
        <v>7000</v>
      </c>
      <c r="I45" s="291"/>
      <c r="J45" s="530">
        <v>42998</v>
      </c>
      <c r="K45" s="291"/>
      <c r="L45" s="291" t="s">
        <v>348</v>
      </c>
      <c r="M45" s="533">
        <v>7000</v>
      </c>
      <c r="N45" s="291"/>
      <c r="O45" s="291"/>
      <c r="P45" s="291"/>
    </row>
    <row r="46" spans="2:16" ht="35.1" customHeight="1" x14ac:dyDescent="0.25">
      <c r="B46" s="532">
        <v>52</v>
      </c>
      <c r="C46" s="1"/>
      <c r="D46" s="552" t="s">
        <v>558</v>
      </c>
      <c r="E46" s="530">
        <v>43011</v>
      </c>
      <c r="F46" s="291"/>
      <c r="G46" s="291" t="s">
        <v>348</v>
      </c>
      <c r="H46" s="533">
        <v>13000</v>
      </c>
      <c r="I46" s="291"/>
      <c r="J46" s="530">
        <v>43011</v>
      </c>
      <c r="K46" s="291"/>
      <c r="L46" s="291" t="s">
        <v>348</v>
      </c>
      <c r="M46" s="533">
        <v>13000</v>
      </c>
      <c r="N46" s="291"/>
      <c r="O46" s="291"/>
      <c r="P46" s="291"/>
    </row>
    <row r="47" spans="2:16" ht="35.1" customHeight="1" x14ac:dyDescent="0.25">
      <c r="B47" s="532">
        <v>53</v>
      </c>
      <c r="C47" s="1"/>
      <c r="D47" s="552" t="s">
        <v>591</v>
      </c>
      <c r="E47" s="530">
        <v>43075</v>
      </c>
      <c r="F47" s="291"/>
      <c r="G47" s="291" t="s">
        <v>348</v>
      </c>
      <c r="H47" s="533">
        <v>80000</v>
      </c>
      <c r="I47" s="291"/>
      <c r="J47" s="530">
        <v>43081</v>
      </c>
      <c r="K47" s="291"/>
      <c r="L47" s="291" t="s">
        <v>348</v>
      </c>
      <c r="M47" s="533">
        <v>80000</v>
      </c>
      <c r="N47" s="291"/>
      <c r="O47" s="291"/>
      <c r="P47" s="291"/>
    </row>
    <row r="48" spans="2:16" ht="35.1" customHeight="1" x14ac:dyDescent="0.25">
      <c r="B48" s="532">
        <v>54</v>
      </c>
      <c r="C48" s="1"/>
      <c r="D48" s="571" t="s">
        <v>592</v>
      </c>
      <c r="E48" s="530">
        <v>43075</v>
      </c>
      <c r="F48" s="291"/>
      <c r="G48" s="291" t="s">
        <v>348</v>
      </c>
      <c r="H48" s="533">
        <v>55000</v>
      </c>
      <c r="I48" s="291"/>
      <c r="J48" s="530">
        <v>43087</v>
      </c>
      <c r="K48" s="291"/>
      <c r="L48" s="291" t="s">
        <v>348</v>
      </c>
      <c r="M48" s="533">
        <v>55000</v>
      </c>
      <c r="N48" s="291"/>
      <c r="O48" s="291"/>
      <c r="P48" s="291"/>
    </row>
    <row r="49" spans="2:16" ht="35.1" customHeight="1" x14ac:dyDescent="0.25">
      <c r="B49" s="924" t="s">
        <v>609</v>
      </c>
      <c r="C49" s="925"/>
      <c r="D49" s="584"/>
      <c r="E49" s="584"/>
      <c r="F49" s="584"/>
      <c r="G49" s="584"/>
      <c r="H49" s="584"/>
      <c r="I49" s="584"/>
      <c r="J49" s="584"/>
      <c r="K49" s="584"/>
      <c r="L49" s="584"/>
      <c r="M49" s="584"/>
      <c r="N49" s="584"/>
      <c r="O49" s="584"/>
      <c r="P49" s="585"/>
    </row>
    <row r="50" spans="2:16" ht="35.1" customHeight="1" x14ac:dyDescent="0.25">
      <c r="B50" s="532">
        <v>55</v>
      </c>
      <c r="C50" s="1"/>
      <c r="D50" s="1" t="s">
        <v>610</v>
      </c>
      <c r="E50" s="530">
        <v>43130</v>
      </c>
      <c r="F50" s="1"/>
      <c r="G50" s="291" t="s">
        <v>348</v>
      </c>
      <c r="H50" s="533">
        <v>54000</v>
      </c>
      <c r="I50" s="1"/>
      <c r="J50" s="530">
        <v>43130</v>
      </c>
      <c r="K50" s="1"/>
      <c r="L50" s="291" t="s">
        <v>348</v>
      </c>
      <c r="M50" s="533">
        <v>54000</v>
      </c>
      <c r="N50" s="1"/>
      <c r="O50" s="1"/>
      <c r="P50" s="1"/>
    </row>
    <row r="51" spans="2:16" ht="35.1" customHeight="1" x14ac:dyDescent="0.25">
      <c r="B51" s="532">
        <v>56</v>
      </c>
      <c r="C51" s="1"/>
      <c r="D51" s="1" t="s">
        <v>611</v>
      </c>
      <c r="E51" s="530">
        <v>43140</v>
      </c>
      <c r="F51" s="291"/>
      <c r="G51" s="291" t="s">
        <v>348</v>
      </c>
      <c r="H51" s="533">
        <v>49000</v>
      </c>
      <c r="I51" s="291"/>
      <c r="J51" s="530">
        <v>43140</v>
      </c>
      <c r="K51" s="291"/>
      <c r="L51" s="291" t="s">
        <v>348</v>
      </c>
      <c r="M51" s="533">
        <v>49000</v>
      </c>
      <c r="N51" s="291"/>
      <c r="O51" s="1"/>
      <c r="P51" s="1"/>
    </row>
    <row r="52" spans="2:16" ht="35.1" customHeight="1" x14ac:dyDescent="0.25">
      <c r="B52" s="532">
        <v>57</v>
      </c>
      <c r="C52" s="1"/>
      <c r="D52" s="1" t="s">
        <v>432</v>
      </c>
      <c r="E52" s="530">
        <v>43144</v>
      </c>
      <c r="F52" s="291"/>
      <c r="G52" s="291" t="s">
        <v>348</v>
      </c>
      <c r="H52" s="587">
        <v>50000</v>
      </c>
      <c r="I52" s="291"/>
      <c r="J52" s="530">
        <v>43144</v>
      </c>
      <c r="K52" s="291"/>
      <c r="L52" s="291" t="s">
        <v>348</v>
      </c>
      <c r="M52" s="587">
        <v>50000</v>
      </c>
      <c r="N52" s="291"/>
      <c r="O52" s="291"/>
      <c r="P52" s="291"/>
    </row>
    <row r="53" spans="2:16" ht="35.1" customHeight="1" x14ac:dyDescent="0.25">
      <c r="B53" s="532">
        <v>58</v>
      </c>
      <c r="C53" s="1"/>
      <c r="D53" s="1" t="s">
        <v>612</v>
      </c>
      <c r="E53" s="530">
        <v>43145</v>
      </c>
      <c r="F53" s="291"/>
      <c r="G53" s="291" t="s">
        <v>348</v>
      </c>
      <c r="H53" s="586">
        <v>150000</v>
      </c>
      <c r="I53" s="291"/>
      <c r="J53" s="530">
        <v>43145</v>
      </c>
      <c r="K53" s="291"/>
      <c r="L53" s="291" t="s">
        <v>348</v>
      </c>
      <c r="M53" s="586">
        <v>150000</v>
      </c>
      <c r="N53" s="291"/>
      <c r="O53" s="291"/>
      <c r="P53" s="291"/>
    </row>
    <row r="54" spans="2:16" ht="35.1" customHeight="1" x14ac:dyDescent="0.25">
      <c r="B54" s="532">
        <v>59</v>
      </c>
      <c r="C54" s="1"/>
      <c r="D54" s="1" t="s">
        <v>613</v>
      </c>
      <c r="E54" s="530">
        <v>43153</v>
      </c>
      <c r="F54" s="291"/>
      <c r="G54" s="291" t="s">
        <v>348</v>
      </c>
      <c r="H54" s="587">
        <v>700000</v>
      </c>
      <c r="I54" s="291"/>
      <c r="J54" s="530">
        <v>43153</v>
      </c>
      <c r="K54" s="291"/>
      <c r="L54" s="291" t="s">
        <v>348</v>
      </c>
      <c r="M54" s="587">
        <v>700000</v>
      </c>
      <c r="N54" s="291"/>
      <c r="O54" s="291"/>
      <c r="P54" s="291"/>
    </row>
    <row r="55" spans="2:16" ht="35.1" customHeight="1" x14ac:dyDescent="0.25">
      <c r="B55" s="532">
        <v>60</v>
      </c>
      <c r="C55" s="1"/>
      <c r="D55" s="1" t="s">
        <v>591</v>
      </c>
      <c r="E55" s="530">
        <v>43153</v>
      </c>
      <c r="F55" s="291"/>
      <c r="G55" s="291" t="s">
        <v>348</v>
      </c>
      <c r="H55" s="587">
        <v>54000</v>
      </c>
      <c r="I55" s="291"/>
      <c r="J55" s="530">
        <v>43153</v>
      </c>
      <c r="K55" s="291"/>
      <c r="L55" s="291" t="s">
        <v>348</v>
      </c>
      <c r="M55" s="587">
        <v>54000</v>
      </c>
      <c r="N55" s="291"/>
      <c r="O55" s="291"/>
      <c r="P55" s="291"/>
    </row>
    <row r="56" spans="2:16" ht="35.1" customHeight="1" x14ac:dyDescent="0.25">
      <c r="B56" s="532">
        <v>61</v>
      </c>
      <c r="C56" s="1"/>
      <c r="D56" s="1" t="s">
        <v>614</v>
      </c>
      <c r="E56" s="530">
        <v>43154</v>
      </c>
      <c r="F56" s="291"/>
      <c r="G56" s="291" t="s">
        <v>348</v>
      </c>
      <c r="H56" s="587">
        <v>140000</v>
      </c>
      <c r="I56" s="291"/>
      <c r="J56" s="530">
        <v>43154</v>
      </c>
      <c r="K56" s="291"/>
      <c r="L56" s="291" t="s">
        <v>348</v>
      </c>
      <c r="M56" s="587">
        <v>140000</v>
      </c>
      <c r="N56" s="291"/>
      <c r="O56" s="291"/>
      <c r="P56" s="291"/>
    </row>
    <row r="57" spans="2:16" ht="35.1" customHeight="1" x14ac:dyDescent="0.25">
      <c r="B57" s="532">
        <v>62</v>
      </c>
      <c r="C57" s="1"/>
      <c r="D57" s="1" t="s">
        <v>615</v>
      </c>
      <c r="E57" s="530">
        <v>43158</v>
      </c>
      <c r="F57" s="291"/>
      <c r="G57" s="291" t="s">
        <v>348</v>
      </c>
      <c r="H57" s="587">
        <v>49900</v>
      </c>
      <c r="I57" s="291"/>
      <c r="J57" s="530">
        <v>43158</v>
      </c>
      <c r="K57" s="291"/>
      <c r="L57" s="291" t="s">
        <v>348</v>
      </c>
      <c r="M57" s="587">
        <v>49900</v>
      </c>
      <c r="N57" s="291"/>
      <c r="O57" s="291"/>
      <c r="P57" s="291"/>
    </row>
    <row r="58" spans="2:16" ht="35.1" customHeight="1" x14ac:dyDescent="0.25">
      <c r="B58" s="532">
        <v>63</v>
      </c>
      <c r="C58" s="1"/>
      <c r="D58" s="588" t="s">
        <v>616</v>
      </c>
      <c r="E58" s="530">
        <v>43164</v>
      </c>
      <c r="F58" s="291"/>
      <c r="G58" s="291" t="s">
        <v>617</v>
      </c>
      <c r="H58" s="587">
        <v>70000</v>
      </c>
      <c r="I58" s="291"/>
      <c r="J58" s="530">
        <v>43164</v>
      </c>
      <c r="K58" s="291"/>
      <c r="L58" s="291" t="s">
        <v>617</v>
      </c>
      <c r="M58" s="587">
        <v>70000</v>
      </c>
      <c r="N58" s="291"/>
      <c r="O58" s="291"/>
      <c r="P58" s="291"/>
    </row>
    <row r="59" spans="2:16" ht="35.1" customHeight="1" x14ac:dyDescent="0.25">
      <c r="B59" s="532">
        <v>64</v>
      </c>
      <c r="C59" s="1"/>
      <c r="D59" s="1" t="s">
        <v>591</v>
      </c>
      <c r="E59" s="530">
        <v>43166</v>
      </c>
      <c r="F59" s="291"/>
      <c r="G59" s="291" t="s">
        <v>348</v>
      </c>
      <c r="H59" s="587">
        <v>50000</v>
      </c>
      <c r="I59" s="291"/>
      <c r="J59" s="530">
        <v>43166</v>
      </c>
      <c r="K59" s="291"/>
      <c r="L59" s="291" t="s">
        <v>348</v>
      </c>
      <c r="M59" s="587">
        <v>50000</v>
      </c>
      <c r="N59" s="291"/>
      <c r="O59" s="291"/>
      <c r="P59" s="291"/>
    </row>
    <row r="60" spans="2:16" ht="35.1" customHeight="1" x14ac:dyDescent="0.25">
      <c r="B60" s="489">
        <v>65</v>
      </c>
      <c r="C60" s="1"/>
      <c r="D60" s="1" t="s">
        <v>591</v>
      </c>
      <c r="E60" s="530">
        <v>43153</v>
      </c>
      <c r="F60" s="291"/>
      <c r="G60" s="291" t="s">
        <v>348</v>
      </c>
      <c r="H60" s="587">
        <v>54000</v>
      </c>
      <c r="I60" s="291"/>
      <c r="J60" s="530">
        <v>43153</v>
      </c>
      <c r="K60" s="291"/>
      <c r="L60" s="291" t="s">
        <v>348</v>
      </c>
      <c r="M60" s="587">
        <v>54000</v>
      </c>
      <c r="N60" s="1"/>
      <c r="O60" s="1"/>
      <c r="P60" s="1"/>
    </row>
    <row r="61" spans="2:16" ht="35.1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2:16" ht="35.1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16" ht="35.1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2:16" ht="35.1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</sheetData>
  <mergeCells count="5">
    <mergeCell ref="B3:D3"/>
    <mergeCell ref="H3:H4"/>
    <mergeCell ref="M3:M4"/>
    <mergeCell ref="I3:I4"/>
    <mergeCell ref="B49:C49"/>
  </mergeCells>
  <pageMargins left="0.7" right="0.7" top="0.75" bottom="0.75" header="0.3" footer="0.3"/>
  <pageSetup paperSize="8" orientation="landscape" r:id="rId1"/>
  <legacy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52" filterMode="1"/>
  <dimension ref="A1:O53"/>
  <sheetViews>
    <sheetView workbookViewId="0">
      <pane xSplit="1" ySplit="3" topLeftCell="B4" activePane="bottomRight" state="frozen"/>
      <selection activeCell="H5" sqref="H5"/>
      <selection pane="topRight" activeCell="H5" sqref="H5"/>
      <selection pane="bottomLeft" activeCell="H5" sqref="H5"/>
      <selection pane="bottomRight" activeCell="G29" sqref="G29"/>
    </sheetView>
  </sheetViews>
  <sheetFormatPr defaultRowHeight="15" x14ac:dyDescent="0.25"/>
  <cols>
    <col min="1" max="1" width="4.140625" customWidth="1"/>
    <col min="2" max="2" width="36" customWidth="1"/>
    <col min="3" max="3" width="6" customWidth="1"/>
    <col min="4" max="4" width="4.5703125" customWidth="1"/>
    <col min="5" max="5" width="11.42578125" customWidth="1"/>
    <col min="6" max="6" width="9.42578125" style="287" customWidth="1"/>
    <col min="7" max="7" width="11.28515625" customWidth="1"/>
    <col min="8" max="8" width="10.28515625" customWidth="1"/>
    <col min="9" max="9" width="9.42578125" customWidth="1"/>
    <col min="10" max="10" width="8.28515625" customWidth="1"/>
    <col min="11" max="11" width="11.85546875" customWidth="1"/>
    <col min="12" max="12" width="4" customWidth="1"/>
    <col min="13" max="13" width="4.7109375" style="287" customWidth="1"/>
    <col min="14" max="14" width="5.140625" hidden="1" customWidth="1"/>
  </cols>
  <sheetData>
    <row r="1" spans="1:15" ht="18.75" customHeight="1" thickBot="1" x14ac:dyDescent="0.3">
      <c r="A1" s="926" t="s">
        <v>456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928"/>
      <c r="N1" s="339"/>
    </row>
    <row r="2" spans="1:15" ht="120" customHeight="1" thickBot="1" x14ac:dyDescent="0.3">
      <c r="A2" s="296" t="s">
        <v>242</v>
      </c>
      <c r="B2" s="349" t="s">
        <v>243</v>
      </c>
      <c r="C2" s="349" t="s">
        <v>487</v>
      </c>
      <c r="D2" s="349" t="s">
        <v>246</v>
      </c>
      <c r="E2" s="350" t="s">
        <v>247</v>
      </c>
      <c r="F2" s="350" t="s">
        <v>489</v>
      </c>
      <c r="G2" s="350" t="s">
        <v>457</v>
      </c>
      <c r="H2" s="350" t="s">
        <v>458</v>
      </c>
      <c r="I2" s="351" t="s">
        <v>459</v>
      </c>
      <c r="J2" s="351" t="s">
        <v>460</v>
      </c>
      <c r="K2" s="350" t="s">
        <v>461</v>
      </c>
      <c r="L2" s="299" t="s">
        <v>464</v>
      </c>
      <c r="M2" s="352" t="s">
        <v>488</v>
      </c>
      <c r="N2" s="286" t="s">
        <v>462</v>
      </c>
    </row>
    <row r="3" spans="1:15" ht="15" hidden="1" customHeight="1" thickBot="1" x14ac:dyDescent="0.3">
      <c r="A3" s="931"/>
      <c r="B3" s="931"/>
      <c r="C3" s="288"/>
      <c r="D3" s="288" t="s">
        <v>253</v>
      </c>
      <c r="E3" s="167" t="s">
        <v>254</v>
      </c>
      <c r="F3" s="355"/>
      <c r="G3" s="167"/>
      <c r="H3" s="167"/>
      <c r="I3" s="167"/>
      <c r="J3" s="167"/>
      <c r="K3" s="337"/>
      <c r="L3" s="359"/>
      <c r="M3" s="359"/>
      <c r="N3" s="1"/>
    </row>
    <row r="4" spans="1:15" ht="24" customHeight="1" x14ac:dyDescent="0.25">
      <c r="A4" s="292">
        <v>1</v>
      </c>
      <c r="B4" s="178" t="s">
        <v>219</v>
      </c>
      <c r="C4" s="171" t="s">
        <v>255</v>
      </c>
      <c r="D4" s="185">
        <v>4</v>
      </c>
      <c r="E4" s="341">
        <v>29000</v>
      </c>
      <c r="F4" s="356">
        <v>120000</v>
      </c>
      <c r="G4" s="346">
        <v>116000</v>
      </c>
      <c r="H4" s="173" t="s">
        <v>257</v>
      </c>
      <c r="I4" s="414">
        <v>42887</v>
      </c>
      <c r="J4" s="328">
        <v>43009</v>
      </c>
      <c r="K4" s="340" t="s">
        <v>463</v>
      </c>
      <c r="L4" s="306" t="s">
        <v>464</v>
      </c>
      <c r="M4" s="306" t="s">
        <v>486</v>
      </c>
      <c r="N4" s="291"/>
    </row>
    <row r="5" spans="1:15" s="362" customFormat="1" ht="25.5" customHeight="1" x14ac:dyDescent="0.25">
      <c r="A5" s="292">
        <v>2</v>
      </c>
      <c r="B5" s="178" t="s">
        <v>219</v>
      </c>
      <c r="C5" s="171" t="s">
        <v>255</v>
      </c>
      <c r="D5" s="185">
        <v>1</v>
      </c>
      <c r="E5" s="341">
        <v>19500</v>
      </c>
      <c r="F5" s="356"/>
      <c r="G5" s="364">
        <v>19500</v>
      </c>
      <c r="H5" s="365" t="s">
        <v>479</v>
      </c>
      <c r="I5" s="328">
        <v>42857</v>
      </c>
      <c r="J5" s="328">
        <v>42857</v>
      </c>
      <c r="K5" s="340" t="s">
        <v>463</v>
      </c>
      <c r="L5" s="306" t="s">
        <v>464</v>
      </c>
      <c r="M5" s="306" t="s">
        <v>486</v>
      </c>
      <c r="N5" s="291"/>
    </row>
    <row r="6" spans="1:15" ht="19.5" customHeight="1" x14ac:dyDescent="0.25">
      <c r="A6" s="292">
        <v>3</v>
      </c>
      <c r="B6" s="178" t="s">
        <v>220</v>
      </c>
      <c r="C6" s="171" t="s">
        <v>255</v>
      </c>
      <c r="D6" s="185">
        <v>4</v>
      </c>
      <c r="E6" s="341">
        <v>7000</v>
      </c>
      <c r="F6" s="356">
        <v>30000</v>
      </c>
      <c r="G6" s="346">
        <v>28000</v>
      </c>
      <c r="H6" s="173" t="s">
        <v>257</v>
      </c>
      <c r="I6" s="328">
        <v>42856</v>
      </c>
      <c r="J6" s="328">
        <v>42887</v>
      </c>
      <c r="K6" s="340" t="s">
        <v>463</v>
      </c>
      <c r="L6" s="306" t="s">
        <v>464</v>
      </c>
      <c r="M6" s="306" t="s">
        <v>486</v>
      </c>
      <c r="N6" s="291"/>
    </row>
    <row r="7" spans="1:15" ht="25.5" customHeight="1" x14ac:dyDescent="0.25">
      <c r="A7" s="292">
        <v>4</v>
      </c>
      <c r="B7" s="175" t="s">
        <v>221</v>
      </c>
      <c r="C7" s="171" t="s">
        <v>255</v>
      </c>
      <c r="D7" s="185">
        <v>4</v>
      </c>
      <c r="E7" s="341">
        <v>50000</v>
      </c>
      <c r="F7" s="356">
        <v>200000</v>
      </c>
      <c r="G7" s="346">
        <f t="shared" ref="G7:G12" si="0">SUM(E7*D7)</f>
        <v>200000</v>
      </c>
      <c r="H7" s="173" t="s">
        <v>257</v>
      </c>
      <c r="I7" s="328">
        <v>42857</v>
      </c>
      <c r="J7" s="328">
        <v>42887</v>
      </c>
      <c r="K7" s="340" t="s">
        <v>463</v>
      </c>
      <c r="L7" s="306" t="s">
        <v>464</v>
      </c>
      <c r="M7" s="306" t="s">
        <v>486</v>
      </c>
      <c r="N7" s="1"/>
    </row>
    <row r="8" spans="1:15" ht="24" customHeight="1" x14ac:dyDescent="0.25">
      <c r="A8" s="292">
        <v>5</v>
      </c>
      <c r="B8" s="176" t="s">
        <v>465</v>
      </c>
      <c r="C8" s="329" t="s">
        <v>255</v>
      </c>
      <c r="D8" s="330">
        <v>4</v>
      </c>
      <c r="E8" s="342">
        <v>1040250</v>
      </c>
      <c r="F8" s="357"/>
      <c r="G8" s="342">
        <f t="shared" si="0"/>
        <v>4161000</v>
      </c>
      <c r="H8" s="331" t="s">
        <v>262</v>
      </c>
      <c r="I8" s="366" t="s">
        <v>467</v>
      </c>
      <c r="J8" s="328">
        <v>42857</v>
      </c>
      <c r="K8" s="340" t="s">
        <v>463</v>
      </c>
      <c r="L8" s="306"/>
      <c r="M8" s="306"/>
      <c r="N8" s="1"/>
    </row>
    <row r="9" spans="1:15" ht="24.95" customHeight="1" x14ac:dyDescent="0.25">
      <c r="A9" s="313">
        <v>6</v>
      </c>
      <c r="B9" s="178" t="s">
        <v>265</v>
      </c>
      <c r="C9" s="171" t="s">
        <v>255</v>
      </c>
      <c r="D9" s="185">
        <v>4</v>
      </c>
      <c r="E9" s="343">
        <v>19000</v>
      </c>
      <c r="F9" s="354"/>
      <c r="G9" s="343">
        <f t="shared" si="0"/>
        <v>76000</v>
      </c>
      <c r="H9" s="181" t="s">
        <v>257</v>
      </c>
      <c r="I9" s="328">
        <v>42887</v>
      </c>
      <c r="J9" s="328">
        <v>42917</v>
      </c>
      <c r="K9" s="340" t="s">
        <v>463</v>
      </c>
      <c r="L9" s="306"/>
      <c r="M9" s="306"/>
      <c r="N9" s="1"/>
      <c r="O9" s="412"/>
    </row>
    <row r="10" spans="1:15" ht="17.25" customHeight="1" x14ac:dyDescent="0.25">
      <c r="A10" s="292">
        <v>7</v>
      </c>
      <c r="B10" s="178" t="s">
        <v>524</v>
      </c>
      <c r="C10" s="171" t="s">
        <v>255</v>
      </c>
      <c r="D10" s="185">
        <v>4</v>
      </c>
      <c r="E10" s="343">
        <v>200000</v>
      </c>
      <c r="F10" s="354"/>
      <c r="G10" s="343">
        <f t="shared" si="0"/>
        <v>800000</v>
      </c>
      <c r="H10" s="181" t="s">
        <v>262</v>
      </c>
      <c r="I10" s="328">
        <v>42857</v>
      </c>
      <c r="J10" s="328">
        <v>42856</v>
      </c>
      <c r="K10" s="340" t="s">
        <v>463</v>
      </c>
      <c r="L10" s="306" t="s">
        <v>464</v>
      </c>
      <c r="M10" s="306" t="s">
        <v>462</v>
      </c>
      <c r="N10" s="1"/>
    </row>
    <row r="11" spans="1:15" ht="18.75" customHeight="1" x14ac:dyDescent="0.25">
      <c r="A11" s="292">
        <v>8</v>
      </c>
      <c r="B11" s="178" t="s">
        <v>525</v>
      </c>
      <c r="C11" s="171" t="s">
        <v>255</v>
      </c>
      <c r="D11" s="185">
        <v>4</v>
      </c>
      <c r="E11" s="343">
        <v>112500</v>
      </c>
      <c r="F11" s="354"/>
      <c r="G11" s="343">
        <f t="shared" si="0"/>
        <v>450000</v>
      </c>
      <c r="H11" s="181" t="s">
        <v>262</v>
      </c>
      <c r="I11" s="328">
        <v>42857</v>
      </c>
      <c r="J11" s="328">
        <v>42856</v>
      </c>
      <c r="K11" s="340" t="s">
        <v>463</v>
      </c>
      <c r="L11" s="306" t="s">
        <v>464</v>
      </c>
      <c r="M11" s="306" t="s">
        <v>486</v>
      </c>
      <c r="N11" s="1"/>
    </row>
    <row r="12" spans="1:15" ht="17.25" customHeight="1" x14ac:dyDescent="0.25">
      <c r="A12" s="292">
        <v>9</v>
      </c>
      <c r="B12" s="178" t="s">
        <v>267</v>
      </c>
      <c r="C12" s="171" t="s">
        <v>255</v>
      </c>
      <c r="D12" s="185">
        <v>4</v>
      </c>
      <c r="E12" s="343">
        <v>81700</v>
      </c>
      <c r="F12" s="354"/>
      <c r="G12" s="343">
        <f t="shared" si="0"/>
        <v>326800</v>
      </c>
      <c r="H12" s="181" t="s">
        <v>262</v>
      </c>
      <c r="I12" s="328">
        <v>42856</v>
      </c>
      <c r="J12" s="328">
        <v>42917</v>
      </c>
      <c r="K12" s="340" t="s">
        <v>463</v>
      </c>
      <c r="L12" s="306"/>
      <c r="M12" s="306"/>
      <c r="N12" s="1"/>
    </row>
    <row r="13" spans="1:15" ht="18.75" customHeight="1" x14ac:dyDescent="0.25">
      <c r="A13" s="292">
        <v>10</v>
      </c>
      <c r="B13" s="178" t="s">
        <v>224</v>
      </c>
      <c r="C13" s="353" t="s">
        <v>255</v>
      </c>
      <c r="D13" s="932">
        <v>4</v>
      </c>
      <c r="E13" s="933">
        <v>53000</v>
      </c>
      <c r="F13" s="929" t="s">
        <v>503</v>
      </c>
      <c r="G13" s="934">
        <v>212000</v>
      </c>
      <c r="H13" s="935" t="s">
        <v>262</v>
      </c>
      <c r="I13" s="936">
        <v>42856</v>
      </c>
      <c r="J13" s="936">
        <v>42856</v>
      </c>
      <c r="K13" s="353" t="s">
        <v>463</v>
      </c>
      <c r="L13" s="938" t="s">
        <v>464</v>
      </c>
      <c r="M13" s="938" t="s">
        <v>486</v>
      </c>
      <c r="N13" s="1"/>
    </row>
    <row r="14" spans="1:15" ht="18.75" customHeight="1" x14ac:dyDescent="0.25">
      <c r="A14" s="292">
        <v>11</v>
      </c>
      <c r="B14" s="178" t="s">
        <v>225</v>
      </c>
      <c r="C14" s="353" t="s">
        <v>255</v>
      </c>
      <c r="D14" s="932"/>
      <c r="E14" s="933"/>
      <c r="F14" s="930"/>
      <c r="G14" s="934"/>
      <c r="H14" s="935" t="s">
        <v>262</v>
      </c>
      <c r="I14" s="937"/>
      <c r="J14" s="937"/>
      <c r="K14" s="353" t="s">
        <v>463</v>
      </c>
      <c r="L14" s="939"/>
      <c r="M14" s="939"/>
      <c r="N14" s="1"/>
    </row>
    <row r="15" spans="1:15" ht="24.95" hidden="1" customHeight="1" x14ac:dyDescent="0.25">
      <c r="A15" s="292">
        <v>12</v>
      </c>
      <c r="B15" s="170" t="s">
        <v>271</v>
      </c>
      <c r="C15" s="171" t="s">
        <v>255</v>
      </c>
      <c r="D15" s="185">
        <v>4</v>
      </c>
      <c r="E15" s="343">
        <v>56000</v>
      </c>
      <c r="F15" s="354"/>
      <c r="G15" s="343">
        <f t="shared" ref="G15:G23" si="1">SUM(E15*D15)</f>
        <v>224000</v>
      </c>
      <c r="H15" s="181" t="s">
        <v>262</v>
      </c>
      <c r="I15" s="328">
        <v>42856</v>
      </c>
      <c r="J15" s="328">
        <v>42917</v>
      </c>
      <c r="K15" s="413" t="s">
        <v>537</v>
      </c>
      <c r="L15" s="422"/>
      <c r="M15" s="306"/>
      <c r="N15" s="1"/>
    </row>
    <row r="16" spans="1:15" ht="24.95" hidden="1" customHeight="1" x14ac:dyDescent="0.25">
      <c r="A16" s="367">
        <v>13</v>
      </c>
      <c r="B16" s="170" t="s">
        <v>466</v>
      </c>
      <c r="C16" s="171" t="s">
        <v>255</v>
      </c>
      <c r="D16" s="185">
        <v>4</v>
      </c>
      <c r="E16" s="345">
        <v>1525000</v>
      </c>
      <c r="F16" s="354" t="s">
        <v>493</v>
      </c>
      <c r="G16" s="345">
        <f t="shared" si="1"/>
        <v>6100000</v>
      </c>
      <c r="H16" s="181" t="s">
        <v>262</v>
      </c>
      <c r="I16" s="328" t="s">
        <v>467</v>
      </c>
      <c r="J16" s="328">
        <v>42826</v>
      </c>
      <c r="K16" s="413" t="s">
        <v>537</v>
      </c>
      <c r="L16" s="422" t="s">
        <v>464</v>
      </c>
      <c r="M16" s="306" t="s">
        <v>462</v>
      </c>
      <c r="N16" s="1"/>
    </row>
    <row r="17" spans="1:15" ht="19.5" hidden="1" customHeight="1" x14ac:dyDescent="0.25">
      <c r="A17" s="313">
        <v>14</v>
      </c>
      <c r="B17" s="170" t="s">
        <v>468</v>
      </c>
      <c r="C17" s="171" t="s">
        <v>255</v>
      </c>
      <c r="D17" s="185">
        <v>4</v>
      </c>
      <c r="E17" s="343">
        <v>400000</v>
      </c>
      <c r="F17" s="354"/>
      <c r="G17" s="343">
        <f t="shared" si="1"/>
        <v>1600000</v>
      </c>
      <c r="H17" s="181" t="s">
        <v>262</v>
      </c>
      <c r="I17" s="328">
        <v>42826</v>
      </c>
      <c r="J17" s="328">
        <v>42856</v>
      </c>
      <c r="K17" s="413" t="s">
        <v>537</v>
      </c>
      <c r="L17" s="422"/>
      <c r="M17" s="306"/>
      <c r="N17" s="1"/>
      <c r="O17" s="412"/>
    </row>
    <row r="18" spans="1:15" ht="17.25" hidden="1" customHeight="1" x14ac:dyDescent="0.25">
      <c r="A18" s="313">
        <v>15</v>
      </c>
      <c r="B18" s="170" t="s">
        <v>469</v>
      </c>
      <c r="C18" s="171" t="s">
        <v>305</v>
      </c>
      <c r="D18" s="185">
        <v>4</v>
      </c>
      <c r="E18" s="343">
        <v>62500</v>
      </c>
      <c r="F18" s="354"/>
      <c r="G18" s="343">
        <f t="shared" si="1"/>
        <v>250000</v>
      </c>
      <c r="H18" s="181" t="s">
        <v>262</v>
      </c>
      <c r="I18" s="328">
        <v>42826</v>
      </c>
      <c r="J18" s="328">
        <v>42856</v>
      </c>
      <c r="K18" s="413" t="s">
        <v>537</v>
      </c>
      <c r="L18" s="422"/>
      <c r="M18" s="306"/>
      <c r="N18" s="1"/>
      <c r="O18" s="412"/>
    </row>
    <row r="19" spans="1:15" ht="24.75" hidden="1" customHeight="1" x14ac:dyDescent="0.25">
      <c r="A19" s="313">
        <v>16</v>
      </c>
      <c r="B19" s="170" t="s">
        <v>274</v>
      </c>
      <c r="C19" s="171" t="s">
        <v>255</v>
      </c>
      <c r="D19" s="185">
        <v>4</v>
      </c>
      <c r="E19" s="343">
        <v>500000</v>
      </c>
      <c r="F19" s="354"/>
      <c r="G19" s="343">
        <f t="shared" si="1"/>
        <v>2000000</v>
      </c>
      <c r="H19" s="181" t="s">
        <v>262</v>
      </c>
      <c r="I19" s="328">
        <v>42856</v>
      </c>
      <c r="J19" s="328">
        <v>42917</v>
      </c>
      <c r="K19" s="413" t="s">
        <v>537</v>
      </c>
      <c r="L19" s="422"/>
      <c r="M19" s="306"/>
      <c r="N19" s="1"/>
      <c r="O19" s="412"/>
    </row>
    <row r="20" spans="1:15" ht="18" customHeight="1" x14ac:dyDescent="0.25">
      <c r="A20" s="292">
        <v>17</v>
      </c>
      <c r="B20" s="178" t="s">
        <v>528</v>
      </c>
      <c r="C20" s="171" t="s">
        <v>255</v>
      </c>
      <c r="D20" s="185">
        <v>4</v>
      </c>
      <c r="E20" s="343">
        <v>350000</v>
      </c>
      <c r="F20" s="425">
        <v>1200000</v>
      </c>
      <c r="G20" s="343">
        <f t="shared" si="1"/>
        <v>1400000</v>
      </c>
      <c r="H20" s="181" t="s">
        <v>262</v>
      </c>
      <c r="I20" s="328" t="s">
        <v>467</v>
      </c>
      <c r="J20" s="328">
        <v>42857</v>
      </c>
      <c r="K20" s="340" t="s">
        <v>463</v>
      </c>
      <c r="L20" s="306" t="s">
        <v>464</v>
      </c>
      <c r="M20" s="306" t="s">
        <v>486</v>
      </c>
      <c r="N20" s="1"/>
    </row>
    <row r="21" spans="1:15" ht="20.25" customHeight="1" x14ac:dyDescent="0.25">
      <c r="A21" s="292">
        <v>18</v>
      </c>
      <c r="B21" s="178" t="s">
        <v>470</v>
      </c>
      <c r="C21" s="171" t="s">
        <v>255</v>
      </c>
      <c r="D21" s="185">
        <v>4</v>
      </c>
      <c r="E21" s="343">
        <v>62500</v>
      </c>
      <c r="F21" s="354"/>
      <c r="G21" s="343">
        <f t="shared" si="1"/>
        <v>250000</v>
      </c>
      <c r="H21" s="181" t="s">
        <v>262</v>
      </c>
      <c r="I21" s="328" t="s">
        <v>467</v>
      </c>
      <c r="J21" s="328">
        <v>42857</v>
      </c>
      <c r="K21" s="340" t="s">
        <v>463</v>
      </c>
      <c r="L21" s="306" t="s">
        <v>464</v>
      </c>
      <c r="M21" s="306" t="s">
        <v>462</v>
      </c>
      <c r="N21" s="1"/>
    </row>
    <row r="22" spans="1:15" ht="16.5" customHeight="1" x14ac:dyDescent="0.25">
      <c r="A22" s="292">
        <v>19</v>
      </c>
      <c r="B22" s="178" t="s">
        <v>228</v>
      </c>
      <c r="C22" s="171" t="s">
        <v>255</v>
      </c>
      <c r="D22" s="185">
        <v>4</v>
      </c>
      <c r="E22" s="343">
        <v>70000</v>
      </c>
      <c r="F22" s="354"/>
      <c r="G22" s="343">
        <f t="shared" si="1"/>
        <v>280000</v>
      </c>
      <c r="H22" s="181" t="s">
        <v>257</v>
      </c>
      <c r="I22" s="328">
        <v>42887</v>
      </c>
      <c r="J22" s="328">
        <v>42917</v>
      </c>
      <c r="K22" s="340" t="s">
        <v>463</v>
      </c>
      <c r="L22" s="306" t="s">
        <v>464</v>
      </c>
      <c r="M22" s="306" t="s">
        <v>462</v>
      </c>
      <c r="N22" s="1"/>
    </row>
    <row r="23" spans="1:15" ht="23.25" customHeight="1" x14ac:dyDescent="0.25">
      <c r="A23" s="292">
        <v>20</v>
      </c>
      <c r="B23" s="178" t="s">
        <v>229</v>
      </c>
      <c r="C23" s="171" t="s">
        <v>255</v>
      </c>
      <c r="D23" s="185">
        <v>4</v>
      </c>
      <c r="E23" s="343">
        <v>30000</v>
      </c>
      <c r="F23" s="354"/>
      <c r="G23" s="343">
        <f t="shared" si="1"/>
        <v>120000</v>
      </c>
      <c r="H23" s="181" t="s">
        <v>257</v>
      </c>
      <c r="I23" s="328">
        <v>42856</v>
      </c>
      <c r="J23" s="328">
        <v>42917</v>
      </c>
      <c r="K23" s="340" t="s">
        <v>463</v>
      </c>
      <c r="L23" s="306" t="s">
        <v>464</v>
      </c>
      <c r="M23" s="306" t="s">
        <v>462</v>
      </c>
      <c r="N23" s="1"/>
    </row>
    <row r="24" spans="1:15" ht="24.95" customHeight="1" x14ac:dyDescent="0.25">
      <c r="A24" s="292">
        <v>21</v>
      </c>
      <c r="B24" s="178" t="s">
        <v>471</v>
      </c>
      <c r="C24" s="171" t="s">
        <v>255</v>
      </c>
      <c r="D24" s="185">
        <v>4</v>
      </c>
      <c r="E24" s="343">
        <v>1625000</v>
      </c>
      <c r="F24" s="354"/>
      <c r="G24" s="364">
        <v>6500000</v>
      </c>
      <c r="H24" s="181" t="s">
        <v>262</v>
      </c>
      <c r="I24" s="328">
        <v>42856</v>
      </c>
      <c r="J24" s="328">
        <v>42887</v>
      </c>
      <c r="K24" s="340" t="s">
        <v>463</v>
      </c>
      <c r="L24" s="306" t="s">
        <v>464</v>
      </c>
      <c r="M24" s="306" t="s">
        <v>585</v>
      </c>
      <c r="N24" s="1"/>
    </row>
    <row r="25" spans="1:15" ht="18" customHeight="1" x14ac:dyDescent="0.25">
      <c r="A25" s="292">
        <v>22</v>
      </c>
      <c r="B25" s="178" t="s">
        <v>472</v>
      </c>
      <c r="C25" s="171" t="s">
        <v>255</v>
      </c>
      <c r="D25" s="185">
        <v>4</v>
      </c>
      <c r="E25" s="343">
        <v>19900</v>
      </c>
      <c r="F25" s="354" t="s">
        <v>492</v>
      </c>
      <c r="G25" s="343">
        <f t="shared" ref="G25:G33" si="2">SUM(E25*D25)</f>
        <v>79600</v>
      </c>
      <c r="H25" s="181" t="s">
        <v>257</v>
      </c>
      <c r="I25" s="328" t="s">
        <v>473</v>
      </c>
      <c r="J25" s="328" t="s">
        <v>473</v>
      </c>
      <c r="K25" s="340" t="s">
        <v>463</v>
      </c>
      <c r="L25" s="291" t="s">
        <v>464</v>
      </c>
      <c r="M25" s="291" t="s">
        <v>462</v>
      </c>
      <c r="N25" s="1"/>
    </row>
    <row r="26" spans="1:15" ht="15.75" customHeight="1" x14ac:dyDescent="0.25">
      <c r="A26" s="292">
        <v>23</v>
      </c>
      <c r="B26" s="424" t="s">
        <v>531</v>
      </c>
      <c r="C26" s="333" t="s">
        <v>255</v>
      </c>
      <c r="D26" s="334">
        <v>4</v>
      </c>
      <c r="E26" s="344">
        <v>19900</v>
      </c>
      <c r="F26" s="358"/>
      <c r="G26" s="344">
        <f t="shared" si="2"/>
        <v>79600</v>
      </c>
      <c r="H26" s="335" t="s">
        <v>257</v>
      </c>
      <c r="I26" s="458" t="s">
        <v>473</v>
      </c>
      <c r="J26" s="458" t="s">
        <v>473</v>
      </c>
      <c r="K26" s="333" t="s">
        <v>463</v>
      </c>
      <c r="L26" s="459" t="s">
        <v>464</v>
      </c>
      <c r="M26" s="459" t="s">
        <v>462</v>
      </c>
      <c r="N26" s="1"/>
    </row>
    <row r="27" spans="1:15" ht="16.5" customHeight="1" x14ac:dyDescent="0.25">
      <c r="A27" s="292">
        <v>24</v>
      </c>
      <c r="B27" s="178" t="s">
        <v>232</v>
      </c>
      <c r="C27" s="171" t="s">
        <v>255</v>
      </c>
      <c r="D27" s="185">
        <v>1</v>
      </c>
      <c r="E27" s="343">
        <v>80000</v>
      </c>
      <c r="F27" s="354" t="s">
        <v>491</v>
      </c>
      <c r="G27" s="343">
        <f t="shared" si="2"/>
        <v>80000</v>
      </c>
      <c r="H27" s="181" t="s">
        <v>262</v>
      </c>
      <c r="I27" s="328" t="s">
        <v>473</v>
      </c>
      <c r="J27" s="328" t="s">
        <v>473</v>
      </c>
      <c r="K27" s="340" t="s">
        <v>463</v>
      </c>
      <c r="L27" s="291" t="s">
        <v>464</v>
      </c>
      <c r="M27" s="291" t="s">
        <v>462</v>
      </c>
      <c r="N27" s="1"/>
    </row>
    <row r="28" spans="1:15" ht="39.75" customHeight="1" x14ac:dyDescent="0.25">
      <c r="A28" s="292">
        <v>25</v>
      </c>
      <c r="B28" s="178" t="s">
        <v>532</v>
      </c>
      <c r="C28" s="171" t="s">
        <v>255</v>
      </c>
      <c r="D28" s="185">
        <v>4</v>
      </c>
      <c r="E28" s="343">
        <v>50000</v>
      </c>
      <c r="F28" s="354"/>
      <c r="G28" s="343">
        <f t="shared" si="2"/>
        <v>200000</v>
      </c>
      <c r="H28" s="181" t="s">
        <v>257</v>
      </c>
      <c r="I28" s="328">
        <v>42856</v>
      </c>
      <c r="J28" s="328">
        <v>42917</v>
      </c>
      <c r="K28" s="340" t="s">
        <v>463</v>
      </c>
      <c r="L28" s="291" t="s">
        <v>464</v>
      </c>
      <c r="M28" s="291"/>
      <c r="N28" s="1"/>
    </row>
    <row r="29" spans="1:15" s="362" customFormat="1" ht="41.25" customHeight="1" x14ac:dyDescent="0.25">
      <c r="A29" s="292">
        <v>26</v>
      </c>
      <c r="B29" s="424" t="s">
        <v>533</v>
      </c>
      <c r="C29" s="333" t="s">
        <v>255</v>
      </c>
      <c r="D29" s="334">
        <v>1</v>
      </c>
      <c r="E29" s="344">
        <v>19500</v>
      </c>
      <c r="F29" s="358"/>
      <c r="G29" s="344">
        <f t="shared" si="2"/>
        <v>19500</v>
      </c>
      <c r="H29" s="460" t="s">
        <v>479</v>
      </c>
      <c r="I29" s="458">
        <v>42857</v>
      </c>
      <c r="J29" s="458">
        <v>42857</v>
      </c>
      <c r="K29" s="333" t="s">
        <v>463</v>
      </c>
      <c r="L29" s="459"/>
      <c r="M29" s="459"/>
      <c r="N29" s="1"/>
    </row>
    <row r="30" spans="1:15" ht="16.5" hidden="1" customHeight="1" x14ac:dyDescent="0.25">
      <c r="A30" s="292">
        <v>27</v>
      </c>
      <c r="B30" s="332" t="s">
        <v>474</v>
      </c>
      <c r="C30" s="333" t="s">
        <v>255</v>
      </c>
      <c r="D30" s="334">
        <v>1</v>
      </c>
      <c r="E30" s="344">
        <v>2600000</v>
      </c>
      <c r="F30" s="358"/>
      <c r="G30" s="344">
        <f t="shared" si="2"/>
        <v>2600000</v>
      </c>
      <c r="H30" s="335" t="s">
        <v>262</v>
      </c>
      <c r="I30" s="328"/>
      <c r="J30" s="328"/>
      <c r="K30" s="347" t="s">
        <v>475</v>
      </c>
      <c r="L30" s="291"/>
      <c r="M30" s="291"/>
      <c r="N30" s="1"/>
    </row>
    <row r="31" spans="1:15" ht="18.75" hidden="1" customHeight="1" x14ac:dyDescent="0.25">
      <c r="A31" s="292">
        <v>28</v>
      </c>
      <c r="B31" s="336" t="s">
        <v>476</v>
      </c>
      <c r="C31" s="333" t="s">
        <v>255</v>
      </c>
      <c r="D31" s="334">
        <v>1</v>
      </c>
      <c r="E31" s="344">
        <v>280000</v>
      </c>
      <c r="F31" s="358"/>
      <c r="G31" s="344">
        <f t="shared" si="2"/>
        <v>280000</v>
      </c>
      <c r="H31" s="335" t="s">
        <v>262</v>
      </c>
      <c r="I31" s="328"/>
      <c r="J31" s="328"/>
      <c r="K31" s="347" t="s">
        <v>475</v>
      </c>
      <c r="L31" s="291"/>
      <c r="M31" s="291"/>
      <c r="N31" s="1"/>
    </row>
    <row r="32" spans="1:15" ht="15" hidden="1" customHeight="1" x14ac:dyDescent="0.25">
      <c r="A32" s="292">
        <v>29</v>
      </c>
      <c r="B32" s="336" t="s">
        <v>477</v>
      </c>
      <c r="C32" s="333" t="s">
        <v>255</v>
      </c>
      <c r="D32" s="334">
        <v>1</v>
      </c>
      <c r="E32" s="344">
        <v>650000</v>
      </c>
      <c r="F32" s="358"/>
      <c r="G32" s="344">
        <f t="shared" si="2"/>
        <v>650000</v>
      </c>
      <c r="H32" s="335" t="s">
        <v>262</v>
      </c>
      <c r="I32" s="328"/>
      <c r="J32" s="328"/>
      <c r="K32" s="347" t="s">
        <v>475</v>
      </c>
      <c r="L32" s="291"/>
      <c r="M32" s="291"/>
      <c r="N32" s="1"/>
    </row>
    <row r="33" spans="1:15" ht="17.25" hidden="1" customHeight="1" x14ac:dyDescent="0.25">
      <c r="A33" s="292">
        <v>30</v>
      </c>
      <c r="B33" s="336" t="s">
        <v>478</v>
      </c>
      <c r="C33" s="333" t="s">
        <v>289</v>
      </c>
      <c r="D33" s="334">
        <v>4</v>
      </c>
      <c r="E33" s="344">
        <v>99250</v>
      </c>
      <c r="F33" s="358"/>
      <c r="G33" s="344">
        <f t="shared" si="2"/>
        <v>397000</v>
      </c>
      <c r="H33" s="335" t="s">
        <v>262</v>
      </c>
      <c r="I33" s="328"/>
      <c r="J33" s="328"/>
      <c r="K33" s="347" t="s">
        <v>475</v>
      </c>
      <c r="L33" s="291"/>
      <c r="M33" s="291"/>
      <c r="N33" s="1"/>
    </row>
    <row r="34" spans="1:15" ht="18.75" hidden="1" customHeight="1" x14ac:dyDescent="0.25">
      <c r="A34" s="292">
        <v>31</v>
      </c>
      <c r="B34" s="170" t="s">
        <v>304</v>
      </c>
      <c r="C34" s="171" t="s">
        <v>305</v>
      </c>
      <c r="D34" s="185">
        <v>1</v>
      </c>
      <c r="E34" s="343">
        <v>19900</v>
      </c>
      <c r="F34" s="354"/>
      <c r="G34" s="343">
        <f>SUM(E34*D34)</f>
        <v>19900</v>
      </c>
      <c r="H34" s="181" t="s">
        <v>479</v>
      </c>
      <c r="I34" s="328">
        <v>42826</v>
      </c>
      <c r="J34" s="328">
        <v>42826</v>
      </c>
      <c r="K34" s="348" t="s">
        <v>480</v>
      </c>
      <c r="L34" s="291"/>
      <c r="M34" s="291"/>
      <c r="N34" s="1"/>
    </row>
    <row r="35" spans="1:15" ht="17.25" hidden="1" customHeight="1" x14ac:dyDescent="0.25">
      <c r="A35" s="292">
        <v>32</v>
      </c>
      <c r="B35" s="170" t="s">
        <v>481</v>
      </c>
      <c r="C35" s="171" t="s">
        <v>255</v>
      </c>
      <c r="D35" s="185">
        <v>3</v>
      </c>
      <c r="E35" s="343"/>
      <c r="F35" s="354"/>
      <c r="G35" s="343"/>
      <c r="H35" s="181" t="s">
        <v>262</v>
      </c>
      <c r="I35" s="328"/>
      <c r="J35" s="328"/>
      <c r="K35" s="340" t="s">
        <v>482</v>
      </c>
      <c r="L35" s="291"/>
      <c r="M35" s="291"/>
      <c r="N35" s="1"/>
    </row>
    <row r="36" spans="1:15" ht="14.25" customHeight="1" x14ac:dyDescent="0.25">
      <c r="A36" s="292">
        <v>33</v>
      </c>
      <c r="B36" s="178" t="s">
        <v>234</v>
      </c>
      <c r="C36" s="171" t="s">
        <v>305</v>
      </c>
      <c r="D36" s="185">
        <v>4</v>
      </c>
      <c r="E36" s="343">
        <v>1100000</v>
      </c>
      <c r="F36" s="372">
        <v>1700000</v>
      </c>
      <c r="G36" s="343">
        <v>4400000</v>
      </c>
      <c r="H36" s="181" t="s">
        <v>310</v>
      </c>
      <c r="I36" s="373">
        <v>42856</v>
      </c>
      <c r="J36" s="373">
        <v>42917</v>
      </c>
      <c r="K36" s="171" t="s">
        <v>463</v>
      </c>
      <c r="L36" s="374"/>
      <c r="M36" s="374"/>
      <c r="N36" s="375"/>
      <c r="O36" s="376"/>
    </row>
    <row r="37" spans="1:15" ht="18" customHeight="1" x14ac:dyDescent="0.25">
      <c r="A37" s="292">
        <v>34</v>
      </c>
      <c r="B37" s="271" t="s">
        <v>483</v>
      </c>
      <c r="C37" s="171" t="s">
        <v>305</v>
      </c>
      <c r="D37" s="185">
        <v>1</v>
      </c>
      <c r="E37" s="341">
        <v>190000</v>
      </c>
      <c r="F37" s="356"/>
      <c r="G37" s="343">
        <v>190000</v>
      </c>
      <c r="H37" s="181" t="s">
        <v>479</v>
      </c>
      <c r="I37" s="328" t="s">
        <v>467</v>
      </c>
      <c r="J37" s="328">
        <v>42856</v>
      </c>
      <c r="K37" s="340" t="s">
        <v>463</v>
      </c>
      <c r="L37" s="360" t="s">
        <v>464</v>
      </c>
      <c r="M37" s="360" t="s">
        <v>462</v>
      </c>
      <c r="N37" s="1"/>
    </row>
    <row r="38" spans="1:15" ht="15.75" hidden="1" customHeight="1" x14ac:dyDescent="0.25">
      <c r="A38" s="292">
        <v>35</v>
      </c>
      <c r="B38" s="170" t="s">
        <v>311</v>
      </c>
      <c r="C38" s="171" t="s">
        <v>305</v>
      </c>
      <c r="D38" s="185">
        <v>4</v>
      </c>
      <c r="E38" s="343">
        <v>6017156</v>
      </c>
      <c r="F38" s="354"/>
      <c r="G38" s="343">
        <v>24068624</v>
      </c>
      <c r="H38" s="181" t="s">
        <v>310</v>
      </c>
      <c r="I38" s="328"/>
      <c r="J38" s="328"/>
      <c r="K38" s="340" t="s">
        <v>484</v>
      </c>
      <c r="L38" s="291"/>
      <c r="M38" s="291"/>
      <c r="N38" s="1"/>
    </row>
    <row r="39" spans="1:15" ht="17.25" hidden="1" customHeight="1" x14ac:dyDescent="0.25">
      <c r="A39" s="292">
        <v>36</v>
      </c>
      <c r="B39" s="171" t="s">
        <v>324</v>
      </c>
      <c r="C39" s="171" t="s">
        <v>305</v>
      </c>
      <c r="D39" s="185">
        <v>4</v>
      </c>
      <c r="E39" s="341">
        <v>17250000</v>
      </c>
      <c r="F39" s="356"/>
      <c r="G39" s="343">
        <f>SUM(E39*D39)</f>
        <v>69000000</v>
      </c>
      <c r="H39" s="173" t="s">
        <v>310</v>
      </c>
      <c r="I39" s="328"/>
      <c r="J39" s="328"/>
      <c r="K39" s="340" t="s">
        <v>484</v>
      </c>
      <c r="L39" s="291"/>
      <c r="M39" s="291"/>
      <c r="N39" s="1"/>
    </row>
    <row r="40" spans="1:15" ht="17.25" hidden="1" customHeight="1" x14ac:dyDescent="0.25">
      <c r="A40" s="292">
        <v>37</v>
      </c>
      <c r="B40" s="171" t="s">
        <v>325</v>
      </c>
      <c r="C40" s="171" t="s">
        <v>305</v>
      </c>
      <c r="D40" s="185">
        <v>4</v>
      </c>
      <c r="E40" s="341">
        <v>64000000</v>
      </c>
      <c r="F40" s="356"/>
      <c r="G40" s="343">
        <f>SUM(E40*D40)</f>
        <v>256000000</v>
      </c>
      <c r="H40" s="173" t="s">
        <v>310</v>
      </c>
      <c r="I40" s="328"/>
      <c r="J40" s="328"/>
      <c r="K40" s="340" t="s">
        <v>484</v>
      </c>
      <c r="L40" s="291"/>
      <c r="M40" s="291"/>
      <c r="N40" s="1"/>
    </row>
    <row r="41" spans="1:15" ht="24.75" customHeight="1" x14ac:dyDescent="0.25">
      <c r="A41" s="292">
        <v>38</v>
      </c>
      <c r="B41" s="271" t="s">
        <v>485</v>
      </c>
      <c r="C41" s="171" t="s">
        <v>305</v>
      </c>
      <c r="D41" s="185">
        <v>4</v>
      </c>
      <c r="E41" s="341"/>
      <c r="F41" s="420" t="s">
        <v>536</v>
      </c>
      <c r="G41" s="421"/>
      <c r="H41" s="173"/>
      <c r="I41" s="328"/>
      <c r="J41" s="328"/>
      <c r="K41" s="340" t="s">
        <v>463</v>
      </c>
      <c r="L41" s="291"/>
      <c r="M41" s="291"/>
      <c r="N41" s="1"/>
    </row>
    <row r="42" spans="1:15" ht="15.75" customHeight="1" x14ac:dyDescent="0.25">
      <c r="A42" s="416"/>
      <c r="B42" s="178" t="s">
        <v>535</v>
      </c>
      <c r="C42" s="353" t="s">
        <v>255</v>
      </c>
      <c r="D42" s="413">
        <v>1</v>
      </c>
      <c r="E42" s="419">
        <v>2600000</v>
      </c>
      <c r="F42" s="416"/>
      <c r="G42" s="419">
        <v>2600000</v>
      </c>
      <c r="H42" s="181" t="s">
        <v>310</v>
      </c>
      <c r="I42" s="328">
        <v>42948</v>
      </c>
      <c r="J42" s="328">
        <v>43009</v>
      </c>
      <c r="K42" s="418" t="s">
        <v>463</v>
      </c>
      <c r="L42" s="415"/>
      <c r="M42" s="416"/>
      <c r="N42" s="415"/>
    </row>
    <row r="43" spans="1:15" ht="24.75" hidden="1" customHeight="1" x14ac:dyDescent="0.25">
      <c r="A43" s="185"/>
      <c r="B43" s="171"/>
      <c r="C43" s="185"/>
      <c r="D43" s="171"/>
      <c r="E43" s="185"/>
      <c r="F43" s="185"/>
      <c r="G43" s="181"/>
      <c r="H43" s="181"/>
      <c r="I43" s="181"/>
      <c r="J43" s="182"/>
      <c r="K43" s="182"/>
      <c r="L43" s="182"/>
      <c r="M43" s="182"/>
      <c r="N43" s="338"/>
    </row>
    <row r="44" spans="1:15" hidden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5" x14ac:dyDescent="0.25">
      <c r="F45" s="417"/>
      <c r="N45" s="2"/>
    </row>
    <row r="46" spans="1:15" x14ac:dyDescent="0.25">
      <c r="N46" s="2"/>
    </row>
    <row r="47" spans="1:15" x14ac:dyDescent="0.25">
      <c r="N47" s="2"/>
    </row>
    <row r="48" spans="1:15" x14ac:dyDescent="0.25">
      <c r="N48" s="2"/>
    </row>
    <row r="49" spans="1:13" x14ac:dyDescent="0.25">
      <c r="A49" s="291">
        <v>1</v>
      </c>
      <c r="B49" s="423" t="s">
        <v>527</v>
      </c>
      <c r="C49" s="461" t="s">
        <v>255</v>
      </c>
      <c r="D49" s="462">
        <v>1</v>
      </c>
      <c r="E49" s="463">
        <v>200000</v>
      </c>
      <c r="F49" s="464"/>
      <c r="G49" s="463">
        <v>200000</v>
      </c>
      <c r="H49" s="465" t="s">
        <v>257</v>
      </c>
      <c r="I49" s="466">
        <v>42857</v>
      </c>
      <c r="J49" s="466">
        <v>42856</v>
      </c>
      <c r="K49" s="333" t="s">
        <v>463</v>
      </c>
      <c r="L49" s="462" t="s">
        <v>464</v>
      </c>
      <c r="M49" s="462" t="s">
        <v>486</v>
      </c>
    </row>
    <row r="50" spans="1:13" x14ac:dyDescent="0.25">
      <c r="A50" s="291">
        <v>2</v>
      </c>
      <c r="B50" s="424" t="s">
        <v>526</v>
      </c>
      <c r="C50" s="461" t="s">
        <v>255</v>
      </c>
      <c r="D50" s="462">
        <v>1</v>
      </c>
      <c r="E50" s="463">
        <v>100000</v>
      </c>
      <c r="F50" s="464"/>
      <c r="G50" s="463">
        <v>100000</v>
      </c>
      <c r="H50" s="465" t="s">
        <v>257</v>
      </c>
      <c r="I50" s="466">
        <v>42857</v>
      </c>
      <c r="J50" s="466">
        <v>42857</v>
      </c>
      <c r="K50" s="333" t="s">
        <v>463</v>
      </c>
      <c r="L50" s="462" t="s">
        <v>464</v>
      </c>
      <c r="M50" s="462" t="s">
        <v>486</v>
      </c>
    </row>
    <row r="51" spans="1:13" x14ac:dyDescent="0.25">
      <c r="A51" s="291">
        <v>3</v>
      </c>
      <c r="B51" s="424" t="s">
        <v>529</v>
      </c>
      <c r="C51" s="461" t="s">
        <v>255</v>
      </c>
      <c r="D51" s="462">
        <v>1</v>
      </c>
      <c r="E51" s="463">
        <v>80000</v>
      </c>
      <c r="F51" s="464"/>
      <c r="G51" s="463">
        <v>80000</v>
      </c>
      <c r="H51" s="465" t="s">
        <v>262</v>
      </c>
      <c r="I51" s="466">
        <v>42857</v>
      </c>
      <c r="J51" s="467" t="s">
        <v>504</v>
      </c>
      <c r="K51" s="333" t="s">
        <v>463</v>
      </c>
      <c r="L51" s="459" t="s">
        <v>464</v>
      </c>
      <c r="M51" s="459" t="s">
        <v>462</v>
      </c>
    </row>
    <row r="52" spans="1:13" x14ac:dyDescent="0.25">
      <c r="A52" s="291">
        <v>4</v>
      </c>
      <c r="B52" s="423" t="s">
        <v>439</v>
      </c>
      <c r="C52" s="461" t="s">
        <v>255</v>
      </c>
      <c r="D52" s="462">
        <v>1</v>
      </c>
      <c r="E52" s="463" t="s">
        <v>517</v>
      </c>
      <c r="F52" s="464"/>
      <c r="G52" s="463">
        <v>60000</v>
      </c>
      <c r="H52" s="465" t="s">
        <v>479</v>
      </c>
      <c r="I52" s="467" t="s">
        <v>504</v>
      </c>
      <c r="J52" s="467" t="s">
        <v>534</v>
      </c>
      <c r="K52" s="333" t="s">
        <v>463</v>
      </c>
      <c r="L52" s="462" t="s">
        <v>464</v>
      </c>
      <c r="M52" s="462" t="s">
        <v>486</v>
      </c>
    </row>
    <row r="53" spans="1:13" ht="26.25" customHeight="1" x14ac:dyDescent="0.25">
      <c r="A53" s="2">
        <v>5</v>
      </c>
      <c r="B53" s="424" t="s">
        <v>530</v>
      </c>
      <c r="C53" s="461" t="s">
        <v>255</v>
      </c>
      <c r="D53" s="462">
        <v>1</v>
      </c>
      <c r="E53" s="344">
        <v>157000</v>
      </c>
      <c r="F53" s="461"/>
      <c r="G53" s="344">
        <v>157000</v>
      </c>
      <c r="H53" s="468" t="s">
        <v>257</v>
      </c>
      <c r="I53" s="458" t="s">
        <v>473</v>
      </c>
      <c r="J53" s="458" t="s">
        <v>473</v>
      </c>
      <c r="K53" s="333" t="s">
        <v>463</v>
      </c>
      <c r="L53" s="461"/>
      <c r="M53" s="461"/>
    </row>
  </sheetData>
  <autoFilter ref="A2:O42">
    <filterColumn colId="10">
      <filters>
        <filter val="150-MTZVSÚZ"/>
      </filters>
    </filterColumn>
  </autoFilter>
  <mergeCells count="11">
    <mergeCell ref="A1:M1"/>
    <mergeCell ref="F13:F14"/>
    <mergeCell ref="A3:B3"/>
    <mergeCell ref="D13:D14"/>
    <mergeCell ref="E13:E14"/>
    <mergeCell ref="G13:G14"/>
    <mergeCell ref="H13:H14"/>
    <mergeCell ref="I13:I14"/>
    <mergeCell ref="J13:J14"/>
    <mergeCell ref="L13:L14"/>
    <mergeCell ref="M13:M14"/>
  </mergeCells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53"/>
  <dimension ref="A1:L41"/>
  <sheetViews>
    <sheetView workbookViewId="0">
      <pane xSplit="1" ySplit="3" topLeftCell="B25" activePane="bottomRight" state="frozen"/>
      <selection activeCell="H5" sqref="H5"/>
      <selection pane="topRight" activeCell="H5" sqref="H5"/>
      <selection pane="bottomLeft" activeCell="H5" sqref="H5"/>
      <selection pane="bottomRight" activeCell="H5" sqref="H5"/>
    </sheetView>
  </sheetViews>
  <sheetFormatPr defaultColWidth="9.140625" defaultRowHeight="15" x14ac:dyDescent="0.25"/>
  <cols>
    <col min="1" max="1" width="10.140625" style="287" customWidth="1"/>
    <col min="2" max="2" width="33.7109375" style="287" customWidth="1"/>
    <col min="3" max="3" width="8" style="287" customWidth="1"/>
    <col min="4" max="4" width="11.7109375" style="287" customWidth="1"/>
    <col min="5" max="5" width="7.7109375" style="287" customWidth="1"/>
    <col min="6" max="6" width="14.140625" style="287" customWidth="1"/>
    <col min="7" max="7" width="15.28515625" style="287" customWidth="1"/>
    <col min="8" max="10" width="15.7109375" style="287" customWidth="1"/>
    <col min="11" max="11" width="16.7109375" style="287" customWidth="1"/>
    <col min="12" max="12" width="15.7109375" style="287" customWidth="1"/>
    <col min="13" max="16384" width="9.140625" style="287"/>
  </cols>
  <sheetData>
    <row r="1" spans="1:12" ht="24" customHeight="1" thickBot="1" x14ac:dyDescent="0.3">
      <c r="A1" s="940" t="s">
        <v>241</v>
      </c>
      <c r="B1" s="941"/>
      <c r="C1" s="941"/>
      <c r="D1" s="941"/>
      <c r="E1" s="941"/>
      <c r="F1" s="941"/>
      <c r="G1" s="941"/>
      <c r="H1" s="941"/>
      <c r="I1" s="941"/>
      <c r="J1" s="941"/>
      <c r="K1" s="941"/>
      <c r="L1" s="211"/>
    </row>
    <row r="2" spans="1:12" ht="59.25" customHeight="1" thickBot="1" x14ac:dyDescent="0.3">
      <c r="A2" s="156" t="s">
        <v>242</v>
      </c>
      <c r="B2" s="162" t="s">
        <v>243</v>
      </c>
      <c r="C2" s="162" t="s">
        <v>244</v>
      </c>
      <c r="D2" s="163" t="s">
        <v>245</v>
      </c>
      <c r="E2" s="163" t="s">
        <v>246</v>
      </c>
      <c r="F2" s="164" t="s">
        <v>247</v>
      </c>
      <c r="G2" s="165" t="s">
        <v>248</v>
      </c>
      <c r="H2" s="166" t="s">
        <v>249</v>
      </c>
      <c r="I2" s="165" t="s">
        <v>250</v>
      </c>
      <c r="J2" s="165" t="s">
        <v>251</v>
      </c>
      <c r="K2" s="165" t="s">
        <v>252</v>
      </c>
      <c r="L2" s="202"/>
    </row>
    <row r="3" spans="1:12" ht="15" customHeight="1" x14ac:dyDescent="0.25">
      <c r="A3" s="942"/>
      <c r="B3" s="931"/>
      <c r="C3" s="288"/>
      <c r="D3" s="288"/>
      <c r="E3" s="288" t="s">
        <v>253</v>
      </c>
      <c r="F3" s="167" t="s">
        <v>254</v>
      </c>
      <c r="G3" s="167"/>
      <c r="H3" s="167"/>
      <c r="I3" s="168"/>
      <c r="J3" s="168"/>
      <c r="K3" s="192"/>
      <c r="L3" s="204"/>
    </row>
    <row r="4" spans="1:12" ht="24.95" customHeight="1" x14ac:dyDescent="0.25">
      <c r="A4" s="169">
        <v>1</v>
      </c>
      <c r="B4" s="178" t="s">
        <v>219</v>
      </c>
      <c r="C4" s="289" t="s">
        <v>255</v>
      </c>
      <c r="D4" s="271" t="s">
        <v>256</v>
      </c>
      <c r="E4" s="289">
        <v>4</v>
      </c>
      <c r="F4" s="180">
        <v>29000</v>
      </c>
      <c r="G4" s="180">
        <f t="shared" ref="G4:G11" si="0">SUM(F4*E4)</f>
        <v>116000</v>
      </c>
      <c r="H4" s="269" t="s">
        <v>257</v>
      </c>
      <c r="I4" s="273"/>
      <c r="J4" s="273"/>
      <c r="K4" s="216" t="s">
        <v>258</v>
      </c>
      <c r="L4" s="205"/>
    </row>
    <row r="5" spans="1:12" ht="24.95" customHeight="1" x14ac:dyDescent="0.25">
      <c r="A5" s="169">
        <v>2</v>
      </c>
      <c r="B5" s="170" t="s">
        <v>220</v>
      </c>
      <c r="C5" s="185" t="s">
        <v>255</v>
      </c>
      <c r="D5" s="171" t="s">
        <v>259</v>
      </c>
      <c r="E5" s="185">
        <v>4</v>
      </c>
      <c r="F5" s="172">
        <v>7000</v>
      </c>
      <c r="G5" s="172">
        <v>28000</v>
      </c>
      <c r="H5" s="173" t="s">
        <v>257</v>
      </c>
      <c r="I5" s="174"/>
      <c r="J5" s="174"/>
      <c r="K5" s="217" t="s">
        <v>258</v>
      </c>
      <c r="L5" s="205"/>
    </row>
    <row r="6" spans="1:12" ht="40.5" customHeight="1" x14ac:dyDescent="0.25">
      <c r="A6" s="169">
        <v>3</v>
      </c>
      <c r="B6" s="175" t="s">
        <v>221</v>
      </c>
      <c r="C6" s="289" t="s">
        <v>260</v>
      </c>
      <c r="D6" s="271"/>
      <c r="E6" s="289"/>
      <c r="F6" s="269"/>
      <c r="G6" s="269">
        <v>30000</v>
      </c>
      <c r="H6" s="269" t="s">
        <v>257</v>
      </c>
      <c r="I6" s="269"/>
      <c r="J6" s="269"/>
      <c r="K6" s="216" t="s">
        <v>258</v>
      </c>
      <c r="L6" s="206" t="s">
        <v>11</v>
      </c>
    </row>
    <row r="7" spans="1:12" ht="35.25" customHeight="1" x14ac:dyDescent="0.25">
      <c r="A7" s="169">
        <v>4</v>
      </c>
      <c r="B7" s="176" t="s">
        <v>222</v>
      </c>
      <c r="C7" s="279" t="s">
        <v>255</v>
      </c>
      <c r="D7" s="280" t="s">
        <v>261</v>
      </c>
      <c r="E7" s="279">
        <v>4</v>
      </c>
      <c r="F7" s="177">
        <v>470280</v>
      </c>
      <c r="G7" s="177">
        <f t="shared" si="0"/>
        <v>1881120</v>
      </c>
      <c r="H7" s="270" t="s">
        <v>262</v>
      </c>
      <c r="I7" s="214">
        <v>41365</v>
      </c>
      <c r="J7" s="214">
        <v>42825</v>
      </c>
      <c r="K7" s="193" t="s">
        <v>263</v>
      </c>
      <c r="L7" s="206" t="s">
        <v>26</v>
      </c>
    </row>
    <row r="8" spans="1:12" ht="24.95" customHeight="1" x14ac:dyDescent="0.25">
      <c r="A8" s="169">
        <v>5</v>
      </c>
      <c r="B8" s="178" t="s">
        <v>223</v>
      </c>
      <c r="C8" s="289" t="s">
        <v>255</v>
      </c>
      <c r="D8" s="271" t="s">
        <v>264</v>
      </c>
      <c r="E8" s="289">
        <v>4</v>
      </c>
      <c r="F8" s="180">
        <v>146410</v>
      </c>
      <c r="G8" s="180">
        <f t="shared" si="0"/>
        <v>585640</v>
      </c>
      <c r="H8" s="269" t="s">
        <v>262</v>
      </c>
      <c r="I8" s="215">
        <v>41365</v>
      </c>
      <c r="J8" s="215">
        <v>42825</v>
      </c>
      <c r="K8" s="193" t="s">
        <v>263</v>
      </c>
      <c r="L8" s="206" t="s">
        <v>25</v>
      </c>
    </row>
    <row r="9" spans="1:12" ht="24.95" customHeight="1" x14ac:dyDescent="0.25">
      <c r="A9" s="183">
        <v>6</v>
      </c>
      <c r="B9" s="170" t="s">
        <v>265</v>
      </c>
      <c r="C9" s="185" t="s">
        <v>255</v>
      </c>
      <c r="D9" s="171" t="s">
        <v>266</v>
      </c>
      <c r="E9" s="185">
        <v>4</v>
      </c>
      <c r="F9" s="179">
        <v>19000</v>
      </c>
      <c r="G9" s="179">
        <f t="shared" si="0"/>
        <v>76000</v>
      </c>
      <c r="H9" s="181" t="s">
        <v>257</v>
      </c>
      <c r="I9" s="184"/>
      <c r="J9" s="184"/>
      <c r="K9" s="217" t="s">
        <v>258</v>
      </c>
      <c r="L9" s="205"/>
    </row>
    <row r="10" spans="1:12" ht="24.95" customHeight="1" x14ac:dyDescent="0.25">
      <c r="A10" s="249">
        <v>7</v>
      </c>
      <c r="B10" s="247" t="s">
        <v>267</v>
      </c>
      <c r="C10" s="185" t="s">
        <v>255</v>
      </c>
      <c r="D10" s="171" t="s">
        <v>268</v>
      </c>
      <c r="E10" s="185">
        <v>4</v>
      </c>
      <c r="F10" s="179">
        <v>81700</v>
      </c>
      <c r="G10" s="179">
        <f t="shared" si="0"/>
        <v>326800</v>
      </c>
      <c r="H10" s="181" t="s">
        <v>262</v>
      </c>
      <c r="I10" s="182">
        <v>41569</v>
      </c>
      <c r="J10" s="182">
        <v>43029</v>
      </c>
      <c r="K10" s="194">
        <v>42887</v>
      </c>
      <c r="L10" s="205"/>
    </row>
    <row r="11" spans="1:12" ht="26.25" customHeight="1" x14ac:dyDescent="0.25">
      <c r="A11" s="251">
        <v>8</v>
      </c>
      <c r="B11" s="252" t="s">
        <v>224</v>
      </c>
      <c r="C11" s="278" t="s">
        <v>255</v>
      </c>
      <c r="D11" s="271" t="s">
        <v>269</v>
      </c>
      <c r="E11" s="943">
        <v>4</v>
      </c>
      <c r="F11" s="944">
        <v>53000</v>
      </c>
      <c r="G11" s="944">
        <f t="shared" si="0"/>
        <v>212000</v>
      </c>
      <c r="H11" s="269" t="s">
        <v>262</v>
      </c>
      <c r="I11" s="215">
        <v>41521</v>
      </c>
      <c r="J11" s="215">
        <v>42981</v>
      </c>
      <c r="K11" s="198">
        <v>42856</v>
      </c>
      <c r="L11" s="206" t="s">
        <v>27</v>
      </c>
    </row>
    <row r="12" spans="1:12" ht="29.25" customHeight="1" x14ac:dyDescent="0.25">
      <c r="A12" s="251">
        <v>9</v>
      </c>
      <c r="B12" s="253" t="s">
        <v>225</v>
      </c>
      <c r="C12" s="278" t="s">
        <v>255</v>
      </c>
      <c r="D12" s="271" t="s">
        <v>270</v>
      </c>
      <c r="E12" s="943"/>
      <c r="F12" s="944"/>
      <c r="G12" s="944"/>
      <c r="H12" s="269" t="s">
        <v>262</v>
      </c>
      <c r="I12" s="215">
        <v>41521</v>
      </c>
      <c r="J12" s="215">
        <v>42981</v>
      </c>
      <c r="K12" s="198">
        <v>42856</v>
      </c>
      <c r="L12" s="206" t="s">
        <v>27</v>
      </c>
    </row>
    <row r="13" spans="1:12" ht="24.95" customHeight="1" x14ac:dyDescent="0.25">
      <c r="A13" s="250">
        <v>10</v>
      </c>
      <c r="B13" s="248" t="s">
        <v>271</v>
      </c>
      <c r="C13" s="185" t="s">
        <v>255</v>
      </c>
      <c r="D13" s="171" t="s">
        <v>268</v>
      </c>
      <c r="E13" s="185">
        <v>4</v>
      </c>
      <c r="F13" s="179">
        <v>56000</v>
      </c>
      <c r="G13" s="179">
        <f t="shared" ref="G13:G24" si="1">SUM(F13*E13)</f>
        <v>224000</v>
      </c>
      <c r="H13" s="181" t="s">
        <v>262</v>
      </c>
      <c r="I13" s="182">
        <v>37416</v>
      </c>
      <c r="J13" s="184" t="s">
        <v>272</v>
      </c>
      <c r="K13" s="195"/>
      <c r="L13" s="205"/>
    </row>
    <row r="14" spans="1:12" ht="24.95" customHeight="1" x14ac:dyDescent="0.25">
      <c r="A14" s="219">
        <v>11</v>
      </c>
      <c r="B14" s="170" t="s">
        <v>226</v>
      </c>
      <c r="C14" s="185" t="s">
        <v>255</v>
      </c>
      <c r="D14" s="171" t="s">
        <v>273</v>
      </c>
      <c r="E14" s="185">
        <v>4</v>
      </c>
      <c r="F14" s="179">
        <v>1525000</v>
      </c>
      <c r="G14" s="179">
        <f t="shared" si="1"/>
        <v>6100000</v>
      </c>
      <c r="H14" s="181" t="s">
        <v>262</v>
      </c>
      <c r="I14" s="182">
        <v>41305</v>
      </c>
      <c r="J14" s="182">
        <v>42766</v>
      </c>
      <c r="K14" s="196" t="s">
        <v>263</v>
      </c>
      <c r="L14" s="207"/>
    </row>
    <row r="15" spans="1:12" ht="24.95" customHeight="1" x14ac:dyDescent="0.25">
      <c r="A15" s="183">
        <v>12</v>
      </c>
      <c r="B15" s="170" t="s">
        <v>274</v>
      </c>
      <c r="C15" s="185" t="s">
        <v>255</v>
      </c>
      <c r="D15" s="171"/>
      <c r="E15" s="185">
        <v>4</v>
      </c>
      <c r="F15" s="179">
        <v>500000</v>
      </c>
      <c r="G15" s="179">
        <f t="shared" si="1"/>
        <v>2000000</v>
      </c>
      <c r="H15" s="181" t="s">
        <v>262</v>
      </c>
      <c r="I15" s="184"/>
      <c r="J15" s="184"/>
      <c r="K15" s="217" t="s">
        <v>258</v>
      </c>
      <c r="L15" s="205"/>
    </row>
    <row r="16" spans="1:12" ht="24.95" customHeight="1" x14ac:dyDescent="0.25">
      <c r="A16" s="169">
        <v>13</v>
      </c>
      <c r="B16" s="272" t="s">
        <v>227</v>
      </c>
      <c r="C16" s="274" t="s">
        <v>255</v>
      </c>
      <c r="D16" s="275" t="s">
        <v>275</v>
      </c>
      <c r="E16" s="274">
        <v>4</v>
      </c>
      <c r="F16" s="276">
        <v>173500</v>
      </c>
      <c r="G16" s="276">
        <f t="shared" si="1"/>
        <v>694000</v>
      </c>
      <c r="H16" s="269" t="s">
        <v>262</v>
      </c>
      <c r="I16" s="215">
        <v>40973</v>
      </c>
      <c r="J16" s="215" t="s">
        <v>276</v>
      </c>
      <c r="K16" s="277" t="s">
        <v>277</v>
      </c>
      <c r="L16" s="208" t="s">
        <v>444</v>
      </c>
    </row>
    <row r="17" spans="1:12" ht="24.95" customHeight="1" x14ac:dyDescent="0.25">
      <c r="A17" s="169">
        <v>14</v>
      </c>
      <c r="B17" s="178" t="s">
        <v>228</v>
      </c>
      <c r="C17" s="289" t="s">
        <v>255</v>
      </c>
      <c r="D17" s="271" t="s">
        <v>278</v>
      </c>
      <c r="E17" s="289">
        <v>4</v>
      </c>
      <c r="F17" s="180">
        <v>70000</v>
      </c>
      <c r="G17" s="180">
        <f t="shared" si="1"/>
        <v>280000</v>
      </c>
      <c r="H17" s="269" t="s">
        <v>257</v>
      </c>
      <c r="I17" s="273"/>
      <c r="J17" s="273"/>
      <c r="K17" s="198">
        <v>42917</v>
      </c>
      <c r="L17" s="208"/>
    </row>
    <row r="18" spans="1:12" ht="30" customHeight="1" x14ac:dyDescent="0.25">
      <c r="A18" s="169">
        <v>15</v>
      </c>
      <c r="B18" s="178" t="s">
        <v>229</v>
      </c>
      <c r="C18" s="289" t="s">
        <v>255</v>
      </c>
      <c r="D18" s="271" t="s">
        <v>279</v>
      </c>
      <c r="E18" s="289">
        <v>4</v>
      </c>
      <c r="F18" s="180">
        <v>30000</v>
      </c>
      <c r="G18" s="180">
        <f t="shared" si="1"/>
        <v>120000</v>
      </c>
      <c r="H18" s="269" t="s">
        <v>257</v>
      </c>
      <c r="I18" s="215">
        <v>42537</v>
      </c>
      <c r="J18" s="215">
        <v>42902</v>
      </c>
      <c r="K18" s="198">
        <v>42887</v>
      </c>
      <c r="L18" s="206" t="s">
        <v>33</v>
      </c>
    </row>
    <row r="19" spans="1:12" ht="27.75" customHeight="1" x14ac:dyDescent="0.25">
      <c r="A19" s="169">
        <v>16</v>
      </c>
      <c r="B19" s="257" t="s">
        <v>280</v>
      </c>
      <c r="C19" s="258" t="s">
        <v>255</v>
      </c>
      <c r="D19" s="259" t="s">
        <v>281</v>
      </c>
      <c r="E19" s="258">
        <v>4</v>
      </c>
      <c r="F19" s="260">
        <v>200000</v>
      </c>
      <c r="G19" s="260">
        <f t="shared" si="1"/>
        <v>800000</v>
      </c>
      <c r="H19" s="261" t="s">
        <v>262</v>
      </c>
      <c r="I19" s="262">
        <v>41675</v>
      </c>
      <c r="J19" s="262">
        <v>43100</v>
      </c>
      <c r="K19" s="263">
        <v>42948</v>
      </c>
      <c r="L19" s="265" t="s">
        <v>17</v>
      </c>
    </row>
    <row r="20" spans="1:12" ht="28.5" customHeight="1" x14ac:dyDescent="0.25">
      <c r="A20" s="169">
        <v>17</v>
      </c>
      <c r="B20" s="178" t="s">
        <v>282</v>
      </c>
      <c r="C20" s="289" t="s">
        <v>255</v>
      </c>
      <c r="D20" s="271" t="s">
        <v>283</v>
      </c>
      <c r="E20" s="289">
        <v>4</v>
      </c>
      <c r="F20" s="180">
        <v>780000</v>
      </c>
      <c r="G20" s="180">
        <f t="shared" si="1"/>
        <v>3120000</v>
      </c>
      <c r="H20" s="269" t="s">
        <v>262</v>
      </c>
      <c r="I20" s="215">
        <v>41746</v>
      </c>
      <c r="J20" s="215">
        <v>43100</v>
      </c>
      <c r="K20" s="198">
        <v>42948</v>
      </c>
      <c r="L20" s="206" t="s">
        <v>18</v>
      </c>
    </row>
    <row r="21" spans="1:12" ht="24.95" customHeight="1" x14ac:dyDescent="0.25">
      <c r="A21" s="169">
        <v>18</v>
      </c>
      <c r="B21" s="170" t="s">
        <v>230</v>
      </c>
      <c r="C21" s="185" t="s">
        <v>255</v>
      </c>
      <c r="D21" s="171" t="s">
        <v>284</v>
      </c>
      <c r="E21" s="185">
        <v>4</v>
      </c>
      <c r="F21" s="179">
        <v>19900</v>
      </c>
      <c r="G21" s="179">
        <f t="shared" si="1"/>
        <v>79600</v>
      </c>
      <c r="H21" s="181" t="s">
        <v>257</v>
      </c>
      <c r="I21" s="182">
        <v>42409</v>
      </c>
      <c r="J21" s="182">
        <v>43140</v>
      </c>
      <c r="K21" s="194">
        <v>43040</v>
      </c>
      <c r="L21" s="205"/>
    </row>
    <row r="22" spans="1:12" ht="26.25" customHeight="1" x14ac:dyDescent="0.25">
      <c r="A22" s="169">
        <v>19</v>
      </c>
      <c r="B22" s="257" t="s">
        <v>231</v>
      </c>
      <c r="C22" s="258" t="s">
        <v>255</v>
      </c>
      <c r="D22" s="259" t="s">
        <v>285</v>
      </c>
      <c r="E22" s="258">
        <v>4</v>
      </c>
      <c r="F22" s="260">
        <v>19900</v>
      </c>
      <c r="G22" s="260">
        <f t="shared" si="1"/>
        <v>79600</v>
      </c>
      <c r="H22" s="261" t="s">
        <v>257</v>
      </c>
      <c r="I22" s="262">
        <v>42436</v>
      </c>
      <c r="J22" s="262">
        <v>42735</v>
      </c>
      <c r="K22" s="263">
        <v>42767</v>
      </c>
      <c r="L22" s="265" t="s">
        <v>42</v>
      </c>
    </row>
    <row r="23" spans="1:12" ht="24.95" customHeight="1" x14ac:dyDescent="0.25">
      <c r="A23" s="169">
        <v>20</v>
      </c>
      <c r="B23" s="257" t="s">
        <v>232</v>
      </c>
      <c r="C23" s="258" t="s">
        <v>255</v>
      </c>
      <c r="D23" s="259" t="s">
        <v>286</v>
      </c>
      <c r="E23" s="258">
        <v>4</v>
      </c>
      <c r="F23" s="260">
        <v>80000</v>
      </c>
      <c r="G23" s="260">
        <f t="shared" si="1"/>
        <v>320000</v>
      </c>
      <c r="H23" s="261" t="s">
        <v>262</v>
      </c>
      <c r="I23" s="262">
        <v>42466</v>
      </c>
      <c r="J23" s="262">
        <v>42735</v>
      </c>
      <c r="K23" s="263">
        <v>42767</v>
      </c>
      <c r="L23" s="264" t="s">
        <v>430</v>
      </c>
    </row>
    <row r="24" spans="1:12" ht="24.95" customHeight="1" x14ac:dyDescent="0.25">
      <c r="A24" s="169">
        <v>21</v>
      </c>
      <c r="B24" s="178" t="s">
        <v>233</v>
      </c>
      <c r="C24" s="289" t="s">
        <v>255</v>
      </c>
      <c r="D24" s="271" t="s">
        <v>287</v>
      </c>
      <c r="E24" s="289">
        <v>4</v>
      </c>
      <c r="F24" s="180">
        <v>50000</v>
      </c>
      <c r="G24" s="180">
        <f t="shared" si="1"/>
        <v>200000</v>
      </c>
      <c r="H24" s="269" t="s">
        <v>257</v>
      </c>
      <c r="I24" s="273"/>
      <c r="J24" s="273"/>
      <c r="K24" s="198">
        <v>42767</v>
      </c>
      <c r="L24" s="208"/>
    </row>
    <row r="25" spans="1:12" ht="24.95" customHeight="1" x14ac:dyDescent="0.25">
      <c r="A25" s="183">
        <v>22</v>
      </c>
      <c r="B25" s="170" t="s">
        <v>288</v>
      </c>
      <c r="C25" s="185" t="s">
        <v>289</v>
      </c>
      <c r="D25" s="171"/>
      <c r="E25" s="185">
        <v>1</v>
      </c>
      <c r="F25" s="179">
        <v>220000</v>
      </c>
      <c r="G25" s="179">
        <v>220000</v>
      </c>
      <c r="H25" s="181" t="s">
        <v>290</v>
      </c>
      <c r="I25" s="184"/>
      <c r="J25" s="184" t="s">
        <v>291</v>
      </c>
      <c r="K25" s="218"/>
      <c r="L25" s="208"/>
    </row>
    <row r="26" spans="1:12" ht="24.95" customHeight="1" x14ac:dyDescent="0.25">
      <c r="A26" s="183">
        <v>23</v>
      </c>
      <c r="B26" s="170" t="s">
        <v>292</v>
      </c>
      <c r="C26" s="185" t="s">
        <v>289</v>
      </c>
      <c r="D26" s="171"/>
      <c r="E26" s="185">
        <v>1</v>
      </c>
      <c r="F26" s="179">
        <v>320000</v>
      </c>
      <c r="G26" s="179">
        <v>320000</v>
      </c>
      <c r="H26" s="181" t="s">
        <v>290</v>
      </c>
      <c r="I26" s="184"/>
      <c r="J26" s="184" t="s">
        <v>293</v>
      </c>
      <c r="K26" s="217"/>
      <c r="L26" s="208"/>
    </row>
    <row r="27" spans="1:12" ht="24.95" customHeight="1" x14ac:dyDescent="0.25">
      <c r="A27" s="183">
        <v>24</v>
      </c>
      <c r="B27" s="170" t="s">
        <v>294</v>
      </c>
      <c r="C27" s="185" t="s">
        <v>289</v>
      </c>
      <c r="D27" s="171"/>
      <c r="E27" s="185">
        <v>1</v>
      </c>
      <c r="F27" s="179">
        <v>40000</v>
      </c>
      <c r="G27" s="179">
        <v>40000</v>
      </c>
      <c r="H27" s="181" t="s">
        <v>295</v>
      </c>
      <c r="I27" s="184"/>
      <c r="J27" s="184" t="s">
        <v>296</v>
      </c>
      <c r="K27" s="217"/>
      <c r="L27" s="208"/>
    </row>
    <row r="28" spans="1:12" ht="24.95" customHeight="1" x14ac:dyDescent="0.25">
      <c r="A28" s="183">
        <v>25</v>
      </c>
      <c r="B28" s="170" t="s">
        <v>297</v>
      </c>
      <c r="C28" s="185" t="s">
        <v>289</v>
      </c>
      <c r="D28" s="171"/>
      <c r="E28" s="185">
        <v>1</v>
      </c>
      <c r="F28" s="179">
        <v>100000</v>
      </c>
      <c r="G28" s="179">
        <v>100000</v>
      </c>
      <c r="H28" s="181" t="s">
        <v>295</v>
      </c>
      <c r="I28" s="184"/>
      <c r="J28" s="184" t="s">
        <v>296</v>
      </c>
      <c r="K28" s="217"/>
      <c r="L28" s="208"/>
    </row>
    <row r="29" spans="1:12" ht="24.95" customHeight="1" x14ac:dyDescent="0.25">
      <c r="A29" s="183">
        <v>26</v>
      </c>
      <c r="B29" s="170" t="s">
        <v>298</v>
      </c>
      <c r="C29" s="185" t="s">
        <v>289</v>
      </c>
      <c r="D29" s="171"/>
      <c r="E29" s="185">
        <v>1</v>
      </c>
      <c r="F29" s="179">
        <v>90000</v>
      </c>
      <c r="G29" s="179">
        <v>90000</v>
      </c>
      <c r="H29" s="181" t="s">
        <v>295</v>
      </c>
      <c r="I29" s="184"/>
      <c r="J29" s="184" t="s">
        <v>299</v>
      </c>
      <c r="K29" s="217"/>
      <c r="L29" s="208"/>
    </row>
    <row r="30" spans="1:12" ht="24.95" customHeight="1" x14ac:dyDescent="0.25">
      <c r="A30" s="183">
        <v>27</v>
      </c>
      <c r="B30" s="170" t="s">
        <v>300</v>
      </c>
      <c r="C30" s="185"/>
      <c r="D30" s="171"/>
      <c r="E30" s="185"/>
      <c r="F30" s="179">
        <v>20000</v>
      </c>
      <c r="G30" s="179">
        <v>20000</v>
      </c>
      <c r="H30" s="181" t="s">
        <v>301</v>
      </c>
      <c r="I30" s="184"/>
      <c r="J30" s="184"/>
      <c r="K30" s="217" t="s">
        <v>258</v>
      </c>
      <c r="L30" s="205"/>
    </row>
    <row r="31" spans="1:12" ht="24.95" customHeight="1" x14ac:dyDescent="0.25">
      <c r="A31" s="183">
        <v>28</v>
      </c>
      <c r="B31" s="170" t="s">
        <v>302</v>
      </c>
      <c r="C31" s="185"/>
      <c r="D31" s="171"/>
      <c r="E31" s="185">
        <v>1</v>
      </c>
      <c r="F31" s="179"/>
      <c r="G31" s="179">
        <v>15000</v>
      </c>
      <c r="H31" s="181" t="s">
        <v>301</v>
      </c>
      <c r="I31" s="182"/>
      <c r="J31" s="182"/>
      <c r="K31" s="217" t="s">
        <v>258</v>
      </c>
      <c r="L31" s="207"/>
    </row>
    <row r="32" spans="1:12" ht="24.95" customHeight="1" x14ac:dyDescent="0.25">
      <c r="A32" s="183">
        <v>29</v>
      </c>
      <c r="B32" s="170" t="s">
        <v>303</v>
      </c>
      <c r="C32" s="185"/>
      <c r="D32" s="171"/>
      <c r="E32" s="185">
        <v>1</v>
      </c>
      <c r="F32" s="179"/>
      <c r="G32" s="179">
        <v>15000</v>
      </c>
      <c r="H32" s="181" t="s">
        <v>301</v>
      </c>
      <c r="I32" s="184"/>
      <c r="J32" s="184"/>
      <c r="K32" s="217" t="s">
        <v>258</v>
      </c>
      <c r="L32" s="205"/>
    </row>
    <row r="33" spans="1:12" ht="24.95" customHeight="1" x14ac:dyDescent="0.25">
      <c r="A33" s="183">
        <v>30</v>
      </c>
      <c r="B33" s="170" t="s">
        <v>304</v>
      </c>
      <c r="C33" s="185" t="s">
        <v>305</v>
      </c>
      <c r="D33" s="171" t="s">
        <v>306</v>
      </c>
      <c r="E33" s="185">
        <v>4</v>
      </c>
      <c r="F33" s="179">
        <v>41400</v>
      </c>
      <c r="G33" s="179">
        <v>165600</v>
      </c>
      <c r="H33" s="181" t="s">
        <v>295</v>
      </c>
      <c r="I33" s="182">
        <v>42023</v>
      </c>
      <c r="J33" s="186" t="s">
        <v>307</v>
      </c>
      <c r="K33" s="197" t="s">
        <v>308</v>
      </c>
      <c r="L33" s="205"/>
    </row>
    <row r="34" spans="1:12" ht="24.95" customHeight="1" x14ac:dyDescent="0.25">
      <c r="A34" s="183">
        <v>31</v>
      </c>
      <c r="B34" s="170" t="s">
        <v>309</v>
      </c>
      <c r="C34" s="185" t="s">
        <v>305</v>
      </c>
      <c r="D34" s="171"/>
      <c r="E34" s="185">
        <v>4</v>
      </c>
      <c r="F34" s="179">
        <v>2481205</v>
      </c>
      <c r="G34" s="179">
        <v>9924820</v>
      </c>
      <c r="H34" s="181" t="s">
        <v>310</v>
      </c>
      <c r="I34" s="182"/>
      <c r="J34" s="186"/>
      <c r="K34" s="217" t="s">
        <v>258</v>
      </c>
      <c r="L34" s="205"/>
    </row>
    <row r="35" spans="1:12" ht="24.95" customHeight="1" x14ac:dyDescent="0.25">
      <c r="A35" s="183">
        <v>32</v>
      </c>
      <c r="B35" s="170" t="s">
        <v>311</v>
      </c>
      <c r="C35" s="185" t="s">
        <v>305</v>
      </c>
      <c r="D35" s="171" t="s">
        <v>312</v>
      </c>
      <c r="E35" s="185">
        <v>4</v>
      </c>
      <c r="F35" s="179">
        <v>6017156</v>
      </c>
      <c r="G35" s="179">
        <v>24068624</v>
      </c>
      <c r="H35" s="181" t="s">
        <v>310</v>
      </c>
      <c r="I35" s="182">
        <v>41757</v>
      </c>
      <c r="J35" s="186" t="s">
        <v>313</v>
      </c>
      <c r="K35" s="217" t="s">
        <v>314</v>
      </c>
      <c r="L35" s="205"/>
    </row>
    <row r="36" spans="1:12" ht="24.95" customHeight="1" x14ac:dyDescent="0.25">
      <c r="A36" s="169">
        <v>33</v>
      </c>
      <c r="B36" s="178" t="s">
        <v>234</v>
      </c>
      <c r="C36" s="289" t="s">
        <v>305</v>
      </c>
      <c r="D36" s="271" t="s">
        <v>315</v>
      </c>
      <c r="E36" s="289">
        <v>4</v>
      </c>
      <c r="F36" s="180">
        <v>1100000</v>
      </c>
      <c r="G36" s="180">
        <v>4400000</v>
      </c>
      <c r="H36" s="269" t="s">
        <v>310</v>
      </c>
      <c r="I36" s="215">
        <v>41577</v>
      </c>
      <c r="J36" s="215">
        <v>43039</v>
      </c>
      <c r="K36" s="216" t="s">
        <v>316</v>
      </c>
      <c r="L36" s="205"/>
    </row>
    <row r="37" spans="1:12" ht="24.95" customHeight="1" x14ac:dyDescent="0.25">
      <c r="A37" s="183">
        <v>34</v>
      </c>
      <c r="B37" s="170" t="s">
        <v>317</v>
      </c>
      <c r="C37" s="185" t="s">
        <v>305</v>
      </c>
      <c r="D37" s="171" t="s">
        <v>318</v>
      </c>
      <c r="E37" s="185">
        <v>1</v>
      </c>
      <c r="F37" s="172">
        <v>150000</v>
      </c>
      <c r="G37" s="179">
        <v>150000</v>
      </c>
      <c r="H37" s="173" t="s">
        <v>319</v>
      </c>
      <c r="I37" s="173"/>
      <c r="J37" s="173"/>
      <c r="K37" s="199" t="s">
        <v>258</v>
      </c>
      <c r="L37" s="205"/>
    </row>
    <row r="38" spans="1:12" ht="24.95" customHeight="1" x14ac:dyDescent="0.25">
      <c r="A38" s="183">
        <v>35</v>
      </c>
      <c r="B38" s="170" t="s">
        <v>320</v>
      </c>
      <c r="C38" s="185" t="s">
        <v>305</v>
      </c>
      <c r="D38" s="171" t="s">
        <v>321</v>
      </c>
      <c r="E38" s="185">
        <v>1</v>
      </c>
      <c r="F38" s="172">
        <v>5000</v>
      </c>
      <c r="G38" s="172">
        <v>5000</v>
      </c>
      <c r="H38" s="173" t="s">
        <v>301</v>
      </c>
      <c r="I38" s="174"/>
      <c r="J38" s="173"/>
      <c r="K38" s="199" t="s">
        <v>258</v>
      </c>
      <c r="L38" s="205"/>
    </row>
    <row r="39" spans="1:12" ht="24.95" customHeight="1" x14ac:dyDescent="0.25">
      <c r="A39" s="183">
        <v>36</v>
      </c>
      <c r="B39" s="171" t="s">
        <v>322</v>
      </c>
      <c r="C39" s="185" t="s">
        <v>305</v>
      </c>
      <c r="D39" s="171" t="s">
        <v>323</v>
      </c>
      <c r="E39" s="185">
        <v>1</v>
      </c>
      <c r="F39" s="173">
        <v>10000</v>
      </c>
      <c r="G39" s="173">
        <v>10000</v>
      </c>
      <c r="H39" s="173" t="s">
        <v>301</v>
      </c>
      <c r="I39" s="187"/>
      <c r="J39" s="173"/>
      <c r="K39" s="200" t="s">
        <v>258</v>
      </c>
      <c r="L39" s="205"/>
    </row>
    <row r="40" spans="1:12" ht="24.95" customHeight="1" x14ac:dyDescent="0.25">
      <c r="A40" s="183">
        <v>37</v>
      </c>
      <c r="B40" s="171" t="s">
        <v>324</v>
      </c>
      <c r="C40" s="185" t="s">
        <v>305</v>
      </c>
      <c r="D40" s="171">
        <v>77230000</v>
      </c>
      <c r="E40" s="185">
        <v>4</v>
      </c>
      <c r="F40" s="173"/>
      <c r="G40" s="173"/>
      <c r="H40" s="173" t="s">
        <v>310</v>
      </c>
      <c r="I40" s="187">
        <v>41275</v>
      </c>
      <c r="J40" s="187">
        <v>43100</v>
      </c>
      <c r="K40" s="200">
        <v>42887</v>
      </c>
      <c r="L40" s="205"/>
    </row>
    <row r="41" spans="1:12" ht="24.95" customHeight="1" thickBot="1" x14ac:dyDescent="0.3">
      <c r="A41" s="209">
        <v>38</v>
      </c>
      <c r="B41" s="188" t="s">
        <v>325</v>
      </c>
      <c r="C41" s="189" t="s">
        <v>305</v>
      </c>
      <c r="D41" s="188">
        <v>77211000</v>
      </c>
      <c r="E41" s="189">
        <v>4</v>
      </c>
      <c r="F41" s="190"/>
      <c r="G41" s="190"/>
      <c r="H41" s="190" t="s">
        <v>310</v>
      </c>
      <c r="I41" s="191">
        <v>42736</v>
      </c>
      <c r="J41" s="191">
        <v>43100</v>
      </c>
      <c r="K41" s="201">
        <v>42887</v>
      </c>
      <c r="L41" s="210"/>
    </row>
  </sheetData>
  <mergeCells count="5">
    <mergeCell ref="A1:K1"/>
    <mergeCell ref="A3:B3"/>
    <mergeCell ref="E11:E12"/>
    <mergeCell ref="F11:F12"/>
    <mergeCell ref="G11:G12"/>
  </mergeCells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55"/>
  <dimension ref="A1:M65"/>
  <sheetViews>
    <sheetView topLeftCell="A7" workbookViewId="0">
      <selection activeCell="H5" sqref="H5"/>
    </sheetView>
  </sheetViews>
  <sheetFormatPr defaultRowHeight="15" x14ac:dyDescent="0.25"/>
  <cols>
    <col min="1" max="1" width="18.140625" customWidth="1"/>
    <col min="2" max="2" width="27.42578125" customWidth="1"/>
    <col min="3" max="3" width="20.28515625" customWidth="1"/>
    <col min="4" max="5" width="10.7109375" customWidth="1"/>
    <col min="6" max="6" width="12.7109375" customWidth="1"/>
    <col min="7" max="7" width="17.7109375" customWidth="1"/>
    <col min="8" max="8" width="15" customWidth="1"/>
    <col min="9" max="9" width="10.5703125" customWidth="1"/>
    <col min="10" max="10" width="14.42578125" customWidth="1"/>
    <col min="11" max="11" width="14.28515625" customWidth="1"/>
    <col min="12" max="12" width="10.5703125" customWidth="1"/>
    <col min="13" max="13" width="10.85546875" customWidth="1"/>
    <col min="14" max="14" width="13.85546875" customWidth="1"/>
    <col min="15" max="15" width="9.140625" customWidth="1"/>
  </cols>
  <sheetData>
    <row r="1" spans="1:13" ht="19.5" customHeight="1" x14ac:dyDescent="0.25">
      <c r="A1" s="27" t="s">
        <v>56</v>
      </c>
    </row>
    <row r="2" spans="1:13" ht="19.5" customHeight="1" x14ac:dyDescent="0.25">
      <c r="A2" s="28" t="s">
        <v>57</v>
      </c>
    </row>
    <row r="3" spans="1:13" ht="19.5" customHeight="1" x14ac:dyDescent="0.25">
      <c r="A3" s="29"/>
    </row>
    <row r="4" spans="1:13" ht="19.5" customHeight="1" x14ac:dyDescent="0.25"/>
    <row r="5" spans="1:13" ht="19.5" customHeight="1" thickBot="1" x14ac:dyDescent="0.3"/>
    <row r="6" spans="1:13" ht="19.5" customHeight="1" thickBot="1" x14ac:dyDescent="0.3">
      <c r="A6" s="878" t="s">
        <v>29</v>
      </c>
      <c r="B6" s="870" t="s">
        <v>0</v>
      </c>
      <c r="C6" s="871"/>
      <c r="D6" s="945" t="s">
        <v>1</v>
      </c>
      <c r="E6" s="946"/>
      <c r="F6" s="946"/>
      <c r="G6" s="947"/>
      <c r="H6" s="877" t="s">
        <v>2</v>
      </c>
      <c r="I6" s="877"/>
      <c r="J6" s="877"/>
      <c r="K6" s="878" t="s">
        <v>19</v>
      </c>
      <c r="L6" s="878" t="s">
        <v>22</v>
      </c>
      <c r="M6" s="871" t="s">
        <v>4</v>
      </c>
    </row>
    <row r="7" spans="1:13" s="73" customFormat="1" ht="26.25" customHeight="1" thickBot="1" x14ac:dyDescent="0.25">
      <c r="A7" s="879"/>
      <c r="B7" s="872"/>
      <c r="C7" s="873"/>
      <c r="D7" s="72" t="s">
        <v>12</v>
      </c>
      <c r="E7" s="72" t="s">
        <v>13</v>
      </c>
      <c r="F7" s="72" t="s">
        <v>14</v>
      </c>
      <c r="G7" s="72" t="s">
        <v>21</v>
      </c>
      <c r="H7" s="72" t="s">
        <v>64</v>
      </c>
      <c r="I7" s="72" t="s">
        <v>63</v>
      </c>
      <c r="J7" s="72" t="s">
        <v>15</v>
      </c>
      <c r="K7" s="879"/>
      <c r="L7" s="879"/>
      <c r="M7" s="867"/>
    </row>
    <row r="8" spans="1:13" ht="20.100000000000001" customHeight="1" x14ac:dyDescent="0.25">
      <c r="A8" s="12">
        <v>42587</v>
      </c>
      <c r="B8" s="13" t="s">
        <v>30</v>
      </c>
      <c r="C8" s="60" t="s">
        <v>77</v>
      </c>
      <c r="D8" s="3">
        <v>42664</v>
      </c>
      <c r="E8" s="3">
        <v>44125</v>
      </c>
      <c r="F8" s="13" t="s">
        <v>4</v>
      </c>
      <c r="G8" s="14">
        <v>91949</v>
      </c>
      <c r="H8" s="12">
        <v>42695</v>
      </c>
      <c r="I8" s="47" t="s">
        <v>71</v>
      </c>
      <c r="J8" s="62"/>
      <c r="K8" s="13"/>
      <c r="L8" s="13"/>
      <c r="M8" s="13"/>
    </row>
    <row r="9" spans="1:13" ht="20.100000000000001" customHeight="1" x14ac:dyDescent="0.25">
      <c r="A9" s="3">
        <v>42444</v>
      </c>
      <c r="B9" s="2" t="s">
        <v>24</v>
      </c>
      <c r="C9" s="52"/>
      <c r="D9" s="3">
        <v>42545</v>
      </c>
      <c r="E9" s="3">
        <v>44006</v>
      </c>
      <c r="F9" s="13" t="s">
        <v>4</v>
      </c>
      <c r="G9" s="15">
        <v>30000000</v>
      </c>
      <c r="H9" s="3">
        <v>42575</v>
      </c>
      <c r="I9" s="48">
        <v>7</v>
      </c>
      <c r="J9" s="2">
        <v>3115034</v>
      </c>
      <c r="K9" s="2"/>
      <c r="L9" s="2"/>
      <c r="M9" s="2"/>
    </row>
    <row r="10" spans="1:13" ht="20.100000000000001" customHeight="1" x14ac:dyDescent="0.25">
      <c r="A10" s="31"/>
      <c r="B10" s="31" t="s">
        <v>31</v>
      </c>
      <c r="C10" s="53"/>
      <c r="D10" s="32">
        <v>42478</v>
      </c>
      <c r="E10" s="32">
        <v>42843</v>
      </c>
      <c r="F10" s="31" t="s">
        <v>32</v>
      </c>
      <c r="G10" s="33">
        <v>4900</v>
      </c>
      <c r="H10" s="3">
        <v>42508</v>
      </c>
      <c r="I10" s="48" t="s">
        <v>72</v>
      </c>
      <c r="J10" s="2">
        <v>7181</v>
      </c>
      <c r="K10" s="2"/>
      <c r="L10" s="2"/>
      <c r="M10" s="2"/>
    </row>
    <row r="11" spans="1:13" ht="20.100000000000001" customHeight="1" x14ac:dyDescent="0.25">
      <c r="A11" s="31"/>
      <c r="B11" s="66" t="s">
        <v>33</v>
      </c>
      <c r="C11" s="67"/>
      <c r="D11" s="32">
        <v>42478</v>
      </c>
      <c r="E11" s="32">
        <v>42843</v>
      </c>
      <c r="F11" s="31" t="s">
        <v>32</v>
      </c>
      <c r="G11" s="33">
        <v>29300</v>
      </c>
      <c r="H11" s="3">
        <v>42508</v>
      </c>
      <c r="I11" s="48" t="s">
        <v>72</v>
      </c>
      <c r="J11" s="2">
        <v>16931</v>
      </c>
      <c r="K11" s="2"/>
      <c r="L11" s="2"/>
      <c r="M11" s="2"/>
    </row>
    <row r="12" spans="1:13" ht="19.5" customHeight="1" x14ac:dyDescent="0.25">
      <c r="A12" s="31"/>
      <c r="B12" s="66" t="s">
        <v>34</v>
      </c>
      <c r="C12" s="53"/>
      <c r="D12" s="32">
        <v>42478</v>
      </c>
      <c r="E12" s="32">
        <v>42843</v>
      </c>
      <c r="F12" s="31" t="s">
        <v>32</v>
      </c>
      <c r="G12" s="33">
        <v>6580</v>
      </c>
      <c r="H12" s="3">
        <v>42508</v>
      </c>
      <c r="I12" s="48" t="s">
        <v>72</v>
      </c>
      <c r="J12" s="2">
        <v>5010</v>
      </c>
      <c r="K12" s="2"/>
      <c r="L12" s="2"/>
      <c r="M12" s="2"/>
    </row>
    <row r="13" spans="1:13" ht="20.100000000000001" customHeight="1" x14ac:dyDescent="0.25">
      <c r="A13" s="2"/>
      <c r="B13" s="2" t="s">
        <v>35</v>
      </c>
      <c r="C13" s="52"/>
      <c r="D13" s="3">
        <v>42513</v>
      </c>
      <c r="E13" s="3">
        <v>43243</v>
      </c>
      <c r="F13" s="2" t="s">
        <v>36</v>
      </c>
      <c r="G13" s="15">
        <v>19900</v>
      </c>
      <c r="H13" s="3">
        <v>42544</v>
      </c>
      <c r="I13" s="48" t="s">
        <v>73</v>
      </c>
      <c r="J13" s="2">
        <v>20302</v>
      </c>
      <c r="K13" s="2"/>
      <c r="L13" s="2"/>
      <c r="M13" s="2"/>
    </row>
    <row r="14" spans="1:13" ht="20.100000000000001" customHeight="1" x14ac:dyDescent="0.25">
      <c r="A14" s="2"/>
      <c r="B14" s="2" t="s">
        <v>37</v>
      </c>
      <c r="C14" s="52"/>
      <c r="D14" s="3">
        <v>42440</v>
      </c>
      <c r="E14" s="3">
        <v>43901</v>
      </c>
      <c r="F14" s="13" t="s">
        <v>4</v>
      </c>
      <c r="G14" s="15">
        <v>115272.71</v>
      </c>
      <c r="H14" s="3">
        <v>42471</v>
      </c>
      <c r="I14" s="48" t="s">
        <v>74</v>
      </c>
      <c r="J14" s="2">
        <v>8110</v>
      </c>
      <c r="K14" s="2"/>
      <c r="L14" s="2"/>
      <c r="M14" s="2"/>
    </row>
    <row r="15" spans="1:13" ht="20.100000000000001" customHeight="1" x14ac:dyDescent="0.25">
      <c r="A15" s="2"/>
      <c r="B15" s="2" t="s">
        <v>38</v>
      </c>
      <c r="C15" s="61" t="s">
        <v>78</v>
      </c>
      <c r="D15" s="3">
        <v>42440</v>
      </c>
      <c r="E15" s="3">
        <v>43901</v>
      </c>
      <c r="F15" s="13" t="s">
        <v>4</v>
      </c>
      <c r="G15" s="15">
        <v>67354.070000000007</v>
      </c>
      <c r="H15" s="3">
        <v>42471</v>
      </c>
      <c r="I15" s="48" t="s">
        <v>74</v>
      </c>
      <c r="J15" s="59"/>
      <c r="K15" s="2"/>
      <c r="L15" s="2"/>
      <c r="M15" s="2"/>
    </row>
    <row r="16" spans="1:13" ht="19.5" customHeight="1" x14ac:dyDescent="0.25">
      <c r="A16" s="2"/>
      <c r="B16" s="2" t="s">
        <v>39</v>
      </c>
      <c r="C16" s="52"/>
      <c r="D16" s="3">
        <v>42440</v>
      </c>
      <c r="E16" s="3">
        <v>43901</v>
      </c>
      <c r="F16" s="13" t="s">
        <v>4</v>
      </c>
      <c r="G16" s="15">
        <v>67352</v>
      </c>
      <c r="H16" s="3">
        <v>42471</v>
      </c>
      <c r="I16" s="48" t="s">
        <v>74</v>
      </c>
      <c r="J16" s="59"/>
      <c r="K16" s="2"/>
      <c r="L16" s="2"/>
      <c r="M16" s="2"/>
    </row>
    <row r="17" spans="1:13" ht="19.5" customHeight="1" x14ac:dyDescent="0.25">
      <c r="A17" s="2"/>
      <c r="B17" s="2" t="s">
        <v>40</v>
      </c>
      <c r="C17" s="52"/>
      <c r="D17" s="3">
        <v>42440</v>
      </c>
      <c r="E17" s="3">
        <v>43901</v>
      </c>
      <c r="F17" s="13" t="s">
        <v>4</v>
      </c>
      <c r="G17" s="15">
        <v>67140</v>
      </c>
      <c r="H17" s="3">
        <v>42471</v>
      </c>
      <c r="I17" s="48" t="s">
        <v>74</v>
      </c>
      <c r="J17" s="2">
        <v>920</v>
      </c>
      <c r="K17" s="2"/>
      <c r="L17" s="2"/>
      <c r="M17" s="2"/>
    </row>
    <row r="18" spans="1:13" ht="20.100000000000001" customHeight="1" x14ac:dyDescent="0.25">
      <c r="A18" s="2"/>
      <c r="B18" s="2" t="s">
        <v>41</v>
      </c>
      <c r="C18" s="52"/>
      <c r="D18" s="3">
        <v>42440</v>
      </c>
      <c r="E18" s="3">
        <v>43901</v>
      </c>
      <c r="F18" s="13" t="s">
        <v>4</v>
      </c>
      <c r="G18" s="15">
        <v>67114</v>
      </c>
      <c r="H18" s="3">
        <v>42471</v>
      </c>
      <c r="I18" s="48" t="s">
        <v>74</v>
      </c>
      <c r="J18" s="2">
        <v>660</v>
      </c>
      <c r="K18" s="2"/>
      <c r="L18" s="2"/>
      <c r="M18" s="2"/>
    </row>
    <row r="19" spans="1:13" ht="20.100000000000001" customHeight="1" x14ac:dyDescent="0.25">
      <c r="A19" s="31"/>
      <c r="B19" s="31" t="s">
        <v>42</v>
      </c>
      <c r="C19" s="53"/>
      <c r="D19" s="32">
        <v>42438</v>
      </c>
      <c r="E19" s="32">
        <v>43100</v>
      </c>
      <c r="F19" s="32">
        <v>43100</v>
      </c>
      <c r="G19" s="33">
        <v>19900</v>
      </c>
      <c r="H19" s="3">
        <v>42469</v>
      </c>
      <c r="I19" s="48" t="s">
        <v>74</v>
      </c>
      <c r="J19" s="2">
        <v>13105</v>
      </c>
      <c r="K19" s="2"/>
      <c r="L19" s="2"/>
      <c r="M19" s="2"/>
    </row>
    <row r="20" spans="1:13" ht="20.100000000000001" customHeight="1" x14ac:dyDescent="0.25">
      <c r="A20" s="1"/>
      <c r="B20" s="2" t="s">
        <v>60</v>
      </c>
      <c r="C20" s="54"/>
      <c r="D20" s="3">
        <v>41883</v>
      </c>
      <c r="E20" s="2"/>
      <c r="F20" s="2"/>
      <c r="G20" s="15" t="s">
        <v>61</v>
      </c>
      <c r="H20" s="3"/>
      <c r="I20" s="49"/>
      <c r="J20" s="1"/>
      <c r="K20" s="1"/>
      <c r="L20" s="1"/>
      <c r="M20" s="1"/>
    </row>
    <row r="21" spans="1:13" ht="20.100000000000001" customHeight="1" x14ac:dyDescent="0.25">
      <c r="A21" s="2"/>
      <c r="B21" s="2" t="s">
        <v>43</v>
      </c>
      <c r="C21" s="52"/>
      <c r="D21" s="3">
        <v>42409</v>
      </c>
      <c r="E21" s="3">
        <v>43140</v>
      </c>
      <c r="F21" s="2" t="s">
        <v>36</v>
      </c>
      <c r="G21" s="15">
        <v>19990</v>
      </c>
      <c r="H21" s="3">
        <v>42438</v>
      </c>
      <c r="I21" s="48" t="s">
        <v>75</v>
      </c>
      <c r="J21" s="2">
        <v>8208</v>
      </c>
      <c r="K21" s="2"/>
      <c r="L21" s="2"/>
      <c r="M21" s="2"/>
    </row>
    <row r="22" spans="1:13" ht="20.100000000000001" customHeight="1" x14ac:dyDescent="0.25">
      <c r="A22" s="3">
        <v>42209</v>
      </c>
      <c r="B22" s="2" t="s">
        <v>3</v>
      </c>
      <c r="C22" s="52"/>
      <c r="D22" s="3">
        <v>42389</v>
      </c>
      <c r="E22" s="3">
        <v>43850</v>
      </c>
      <c r="F22" s="2" t="s">
        <v>4</v>
      </c>
      <c r="G22" s="15">
        <v>358800</v>
      </c>
      <c r="H22" s="3">
        <v>42420</v>
      </c>
      <c r="I22" s="48">
        <v>13</v>
      </c>
      <c r="J22" s="37">
        <v>180154</v>
      </c>
      <c r="K22" s="23">
        <f>G22-J22</f>
        <v>178646</v>
      </c>
      <c r="L22" s="9">
        <v>14000</v>
      </c>
      <c r="M22" s="9">
        <f>L22*48</f>
        <v>672000</v>
      </c>
    </row>
    <row r="23" spans="1:13" ht="20.100000000000001" customHeight="1" x14ac:dyDescent="0.25">
      <c r="A23" s="2"/>
      <c r="B23" s="2" t="s">
        <v>44</v>
      </c>
      <c r="C23" s="52"/>
      <c r="D23" s="3">
        <v>42409</v>
      </c>
      <c r="E23" s="3">
        <v>43140</v>
      </c>
      <c r="F23" s="2" t="s">
        <v>36</v>
      </c>
      <c r="G23" s="15">
        <v>3500</v>
      </c>
      <c r="H23" s="3">
        <v>42438</v>
      </c>
      <c r="I23" s="48" t="s">
        <v>75</v>
      </c>
      <c r="J23" s="2">
        <v>222</v>
      </c>
      <c r="K23" s="2"/>
      <c r="L23" s="2"/>
      <c r="M23" s="2"/>
    </row>
    <row r="24" spans="1:13" ht="20.100000000000001" customHeight="1" x14ac:dyDescent="0.25">
      <c r="A24" s="31"/>
      <c r="B24" s="31" t="s">
        <v>45</v>
      </c>
      <c r="C24" s="53"/>
      <c r="D24" s="32">
        <v>42340</v>
      </c>
      <c r="E24" s="32">
        <v>43071</v>
      </c>
      <c r="F24" s="34" t="s">
        <v>36</v>
      </c>
      <c r="G24" s="33">
        <v>19999</v>
      </c>
      <c r="H24" s="3">
        <v>42371</v>
      </c>
      <c r="I24" s="48" t="s">
        <v>79</v>
      </c>
      <c r="J24" s="2">
        <v>19060</v>
      </c>
      <c r="K24" s="2"/>
      <c r="L24" s="2"/>
      <c r="M24" s="2"/>
    </row>
    <row r="25" spans="1:13" ht="20.100000000000001" customHeight="1" x14ac:dyDescent="0.25">
      <c r="A25" s="3">
        <v>42096</v>
      </c>
      <c r="B25" s="18" t="s">
        <v>46</v>
      </c>
      <c r="C25" s="55"/>
      <c r="D25" s="3">
        <v>42269</v>
      </c>
      <c r="E25" s="3">
        <v>43730</v>
      </c>
      <c r="F25" s="2" t="s">
        <v>4</v>
      </c>
      <c r="G25" s="15">
        <v>128000</v>
      </c>
      <c r="H25" s="3">
        <v>42665</v>
      </c>
      <c r="I25" s="48" t="s">
        <v>71</v>
      </c>
      <c r="J25" s="59" t="s">
        <v>80</v>
      </c>
      <c r="K25" s="17"/>
      <c r="L25" s="17"/>
      <c r="M25" s="17"/>
    </row>
    <row r="26" spans="1:13" ht="20.100000000000001" customHeight="1" x14ac:dyDescent="0.25">
      <c r="A26" s="3">
        <v>42096</v>
      </c>
      <c r="B26" s="2" t="s">
        <v>5</v>
      </c>
      <c r="C26" s="55"/>
      <c r="D26" s="3">
        <v>42259</v>
      </c>
      <c r="E26" s="3">
        <v>43720</v>
      </c>
      <c r="F26" s="13" t="s">
        <v>4</v>
      </c>
      <c r="G26" s="15">
        <v>868400</v>
      </c>
      <c r="H26" s="16">
        <v>42297</v>
      </c>
      <c r="I26" s="51" t="s">
        <v>65</v>
      </c>
      <c r="J26" s="5">
        <v>311906</v>
      </c>
      <c r="K26" s="19">
        <f>G26-J26</f>
        <v>556494</v>
      </c>
      <c r="L26" s="9">
        <v>18400</v>
      </c>
      <c r="M26" s="9">
        <f>L26*48</f>
        <v>883200</v>
      </c>
    </row>
    <row r="27" spans="1:13" ht="20.100000000000001" customHeight="1" x14ac:dyDescent="0.25">
      <c r="A27" s="11">
        <v>42096</v>
      </c>
      <c r="B27" s="2" t="s">
        <v>6</v>
      </c>
      <c r="C27" s="52"/>
      <c r="D27" s="4">
        <v>42259</v>
      </c>
      <c r="E27" s="3">
        <v>43720</v>
      </c>
      <c r="F27" s="2" t="s">
        <v>4</v>
      </c>
      <c r="G27" s="15">
        <v>53600</v>
      </c>
      <c r="H27" s="3">
        <v>42289</v>
      </c>
      <c r="I27" s="48" t="s">
        <v>65</v>
      </c>
      <c r="J27" s="7">
        <v>30111.75</v>
      </c>
      <c r="K27" s="19">
        <f>G27-J27</f>
        <v>23488.25</v>
      </c>
      <c r="L27" s="9">
        <v>1800</v>
      </c>
      <c r="M27" s="9">
        <f>L27*48</f>
        <v>86400</v>
      </c>
    </row>
    <row r="28" spans="1:13" ht="20.100000000000001" customHeight="1" x14ac:dyDescent="0.25">
      <c r="A28" s="11">
        <v>42096</v>
      </c>
      <c r="B28" s="2" t="s">
        <v>10</v>
      </c>
      <c r="C28" s="52"/>
      <c r="D28" s="3">
        <v>42259</v>
      </c>
      <c r="E28" s="3">
        <v>43720</v>
      </c>
      <c r="F28" s="2" t="s">
        <v>4</v>
      </c>
      <c r="G28" s="20">
        <v>282000</v>
      </c>
      <c r="H28" s="3">
        <v>42289</v>
      </c>
      <c r="I28" s="48" t="s">
        <v>65</v>
      </c>
      <c r="J28" s="5">
        <v>92696</v>
      </c>
      <c r="K28" s="19">
        <f>G28-J28</f>
        <v>189304</v>
      </c>
      <c r="L28" s="10">
        <v>5500</v>
      </c>
      <c r="M28" s="9">
        <f>L28*48</f>
        <v>264000</v>
      </c>
    </row>
    <row r="29" spans="1:13" ht="20.100000000000001" customHeight="1" x14ac:dyDescent="0.25">
      <c r="A29" s="11">
        <v>42096</v>
      </c>
      <c r="B29" s="2" t="s">
        <v>47</v>
      </c>
      <c r="C29" s="55"/>
      <c r="D29" s="3">
        <v>42259</v>
      </c>
      <c r="E29" s="3">
        <v>43720</v>
      </c>
      <c r="F29" s="2" t="s">
        <v>4</v>
      </c>
      <c r="G29" s="15">
        <v>1599996</v>
      </c>
      <c r="H29" s="3">
        <v>42289</v>
      </c>
      <c r="I29" s="48" t="s">
        <v>65</v>
      </c>
      <c r="J29" s="2">
        <v>662712</v>
      </c>
      <c r="K29" s="17"/>
      <c r="L29" s="17"/>
      <c r="M29" s="17"/>
    </row>
    <row r="30" spans="1:13" ht="20.100000000000001" customHeight="1" x14ac:dyDescent="0.25">
      <c r="A30" s="2"/>
      <c r="B30" s="2" t="s">
        <v>48</v>
      </c>
      <c r="C30" s="55"/>
      <c r="D30" s="3">
        <v>42150</v>
      </c>
      <c r="E30" s="3">
        <v>43611</v>
      </c>
      <c r="F30" s="2" t="s">
        <v>4</v>
      </c>
      <c r="G30" s="15">
        <v>19800</v>
      </c>
      <c r="H30" s="3">
        <v>42181</v>
      </c>
      <c r="I30" s="48" t="s">
        <v>76</v>
      </c>
      <c r="J30" s="2">
        <v>9105</v>
      </c>
      <c r="K30" s="17"/>
      <c r="L30" s="17"/>
      <c r="M30" s="17"/>
    </row>
    <row r="31" spans="1:13" ht="20.100000000000001" customHeight="1" x14ac:dyDescent="0.25">
      <c r="A31" s="11">
        <v>42031</v>
      </c>
      <c r="B31" s="2" t="s">
        <v>7</v>
      </c>
      <c r="C31" s="52"/>
      <c r="D31" s="3">
        <v>42137</v>
      </c>
      <c r="E31" s="4">
        <v>43598</v>
      </c>
      <c r="F31" s="4" t="s">
        <v>4</v>
      </c>
      <c r="G31" s="15">
        <v>419996</v>
      </c>
      <c r="H31" s="3">
        <v>42168</v>
      </c>
      <c r="I31" s="48" t="s">
        <v>66</v>
      </c>
      <c r="J31" s="5">
        <v>302565</v>
      </c>
      <c r="K31" s="21">
        <f>G31-J31</f>
        <v>117431</v>
      </c>
      <c r="L31" s="9">
        <v>14500</v>
      </c>
      <c r="M31" s="9">
        <f>L31*48</f>
        <v>696000</v>
      </c>
    </row>
    <row r="32" spans="1:13" ht="20.100000000000001" customHeight="1" x14ac:dyDescent="0.25">
      <c r="A32" s="11">
        <v>41949</v>
      </c>
      <c r="B32" s="2" t="s">
        <v>49</v>
      </c>
      <c r="C32" s="52"/>
      <c r="D32" s="4">
        <v>42058</v>
      </c>
      <c r="E32" s="3">
        <v>43519</v>
      </c>
      <c r="F32" s="4" t="s">
        <v>4</v>
      </c>
      <c r="G32" s="15">
        <v>10708492</v>
      </c>
      <c r="H32" s="3">
        <v>42086</v>
      </c>
      <c r="I32" s="48" t="s">
        <v>81</v>
      </c>
      <c r="J32" s="59"/>
      <c r="K32" s="19"/>
      <c r="L32" s="9"/>
      <c r="M32" s="9"/>
    </row>
    <row r="33" spans="1:13" ht="20.100000000000001" customHeight="1" x14ac:dyDescent="0.25">
      <c r="A33" s="3">
        <v>41879</v>
      </c>
      <c r="B33" s="2" t="s">
        <v>50</v>
      </c>
      <c r="C33" s="55"/>
      <c r="D33" s="3">
        <v>42013</v>
      </c>
      <c r="E33" s="3">
        <v>43474</v>
      </c>
      <c r="F33" s="4" t="s">
        <v>4</v>
      </c>
      <c r="G33" s="15">
        <v>8550</v>
      </c>
      <c r="H33" s="3">
        <v>42044</v>
      </c>
      <c r="I33" s="48" t="s">
        <v>82</v>
      </c>
      <c r="J33" s="2">
        <v>13224</v>
      </c>
      <c r="K33" s="17"/>
      <c r="L33" s="17"/>
      <c r="M33" s="17"/>
    </row>
    <row r="34" spans="1:13" ht="20.100000000000001" customHeight="1" x14ac:dyDescent="0.25">
      <c r="A34" s="3">
        <v>41879</v>
      </c>
      <c r="B34" s="2" t="s">
        <v>51</v>
      </c>
      <c r="C34" s="55"/>
      <c r="D34" s="3">
        <v>42013</v>
      </c>
      <c r="E34" s="3">
        <v>43474</v>
      </c>
      <c r="F34" s="4" t="s">
        <v>4</v>
      </c>
      <c r="G34" s="15">
        <v>30000</v>
      </c>
      <c r="H34" s="3">
        <v>42044</v>
      </c>
      <c r="I34" s="48" t="s">
        <v>82</v>
      </c>
      <c r="J34" s="2">
        <v>11314</v>
      </c>
      <c r="K34" s="17"/>
      <c r="L34" s="17"/>
      <c r="M34" s="17"/>
    </row>
    <row r="35" spans="1:13" ht="19.5" customHeight="1" x14ac:dyDescent="0.25">
      <c r="A35" s="3">
        <v>41879</v>
      </c>
      <c r="B35" s="2" t="s">
        <v>52</v>
      </c>
      <c r="C35" s="55"/>
      <c r="D35" s="3">
        <v>42013</v>
      </c>
      <c r="E35" s="3">
        <v>43474</v>
      </c>
      <c r="F35" s="4" t="s">
        <v>4</v>
      </c>
      <c r="G35" s="15">
        <v>2965</v>
      </c>
      <c r="H35" s="3">
        <v>42044</v>
      </c>
      <c r="I35" s="48" t="s">
        <v>82</v>
      </c>
      <c r="J35" s="2">
        <v>16303</v>
      </c>
      <c r="K35" s="17"/>
      <c r="L35" s="17"/>
      <c r="M35" s="17"/>
    </row>
    <row r="36" spans="1:13" ht="19.5" customHeight="1" x14ac:dyDescent="0.25">
      <c r="A36" s="24"/>
      <c r="B36" s="24" t="s">
        <v>53</v>
      </c>
      <c r="C36" s="56"/>
      <c r="D36" s="25">
        <v>42005</v>
      </c>
      <c r="E36" s="25">
        <v>42735</v>
      </c>
      <c r="F36" s="24" t="s">
        <v>36</v>
      </c>
      <c r="G36" s="26" t="s">
        <v>62</v>
      </c>
      <c r="H36" s="2"/>
      <c r="I36" s="48"/>
      <c r="J36" s="2"/>
      <c r="K36" s="17"/>
      <c r="L36" s="17"/>
      <c r="M36" s="17"/>
    </row>
    <row r="37" spans="1:13" ht="20.100000000000001" customHeight="1" x14ac:dyDescent="0.25">
      <c r="A37" s="25">
        <v>41887</v>
      </c>
      <c r="B37" s="24" t="s">
        <v>54</v>
      </c>
      <c r="C37" s="56"/>
      <c r="D37" s="25">
        <v>42005</v>
      </c>
      <c r="E37" s="25">
        <v>42736</v>
      </c>
      <c r="F37" s="24" t="s">
        <v>36</v>
      </c>
      <c r="G37" s="26">
        <v>1700000</v>
      </c>
      <c r="H37" s="2"/>
      <c r="I37" s="48"/>
      <c r="J37" s="2"/>
      <c r="K37" s="17"/>
      <c r="L37" s="17"/>
      <c r="M37" s="17"/>
    </row>
    <row r="38" spans="1:13" ht="20.100000000000001" customHeight="1" x14ac:dyDescent="0.25">
      <c r="A38" s="11">
        <v>41744</v>
      </c>
      <c r="B38" s="2" t="s">
        <v>8</v>
      </c>
      <c r="C38" s="52"/>
      <c r="D38" s="4">
        <v>41870</v>
      </c>
      <c r="E38" s="3">
        <v>43331</v>
      </c>
      <c r="F38" s="2" t="s">
        <v>4</v>
      </c>
      <c r="G38" s="15">
        <v>248500</v>
      </c>
      <c r="H38" s="3">
        <v>41901</v>
      </c>
      <c r="I38" s="48" t="s">
        <v>67</v>
      </c>
      <c r="J38" s="8">
        <v>224530.77</v>
      </c>
      <c r="K38" s="19">
        <f>G38-J38</f>
        <v>23969.23000000001</v>
      </c>
      <c r="L38" s="9">
        <v>7500</v>
      </c>
      <c r="M38" s="9">
        <f>L38*48</f>
        <v>360000</v>
      </c>
    </row>
    <row r="39" spans="1:13" ht="20.100000000000001" customHeight="1" x14ac:dyDescent="0.25">
      <c r="A39" s="11">
        <v>41676</v>
      </c>
      <c r="B39" s="2" t="s">
        <v>9</v>
      </c>
      <c r="C39" s="52"/>
      <c r="D39" s="4">
        <v>41775</v>
      </c>
      <c r="E39" s="3">
        <v>43236</v>
      </c>
      <c r="F39" s="2" t="s">
        <v>4</v>
      </c>
      <c r="G39" s="15">
        <v>519296</v>
      </c>
      <c r="H39" s="3">
        <v>41806</v>
      </c>
      <c r="I39" s="48" t="s">
        <v>68</v>
      </c>
      <c r="J39" s="8">
        <v>466402.77</v>
      </c>
      <c r="K39" s="19">
        <f>G39-J39</f>
        <v>52893.229999999981</v>
      </c>
      <c r="L39" s="9">
        <v>14200</v>
      </c>
      <c r="M39" s="9">
        <f>L39*48</f>
        <v>681600</v>
      </c>
    </row>
    <row r="40" spans="1:13" ht="20.100000000000001" customHeight="1" x14ac:dyDescent="0.25">
      <c r="A40" s="32">
        <v>41517</v>
      </c>
      <c r="B40" s="31" t="s">
        <v>17</v>
      </c>
      <c r="C40" s="53" t="s">
        <v>16</v>
      </c>
      <c r="D40" s="32">
        <v>41675</v>
      </c>
      <c r="E40" s="32">
        <v>43100</v>
      </c>
      <c r="F40" s="32">
        <v>43100</v>
      </c>
      <c r="G40" s="35">
        <v>941677.81</v>
      </c>
      <c r="H40" s="3">
        <v>41703</v>
      </c>
      <c r="I40" s="48" t="s">
        <v>69</v>
      </c>
      <c r="J40" s="6">
        <v>1209927.6599999999</v>
      </c>
      <c r="K40" s="22">
        <f>G40-J40</f>
        <v>-268249.84999999986</v>
      </c>
      <c r="L40" s="9">
        <v>32700</v>
      </c>
      <c r="M40" s="9">
        <f>L40*48</f>
        <v>1569600</v>
      </c>
    </row>
    <row r="41" spans="1:13" ht="20.100000000000001" customHeight="1" x14ac:dyDescent="0.25">
      <c r="A41" s="32">
        <v>41517</v>
      </c>
      <c r="B41" s="31" t="s">
        <v>18</v>
      </c>
      <c r="C41" s="53" t="s">
        <v>20</v>
      </c>
      <c r="D41" s="32">
        <v>41686</v>
      </c>
      <c r="E41" s="32">
        <v>43100</v>
      </c>
      <c r="F41" s="32">
        <v>43100</v>
      </c>
      <c r="G41" s="33">
        <v>3921858.32</v>
      </c>
      <c r="H41" s="3">
        <v>41714</v>
      </c>
      <c r="I41" s="48" t="s">
        <v>68</v>
      </c>
      <c r="J41" s="6">
        <v>2475885.2999999998</v>
      </c>
      <c r="K41" s="23">
        <f>G41-J41</f>
        <v>1445973.02</v>
      </c>
      <c r="L41" s="9">
        <v>75000</v>
      </c>
      <c r="M41" s="9">
        <f>L41*48</f>
        <v>3600000</v>
      </c>
    </row>
    <row r="42" spans="1:13" ht="20.100000000000001" customHeight="1" x14ac:dyDescent="0.25">
      <c r="A42" s="32">
        <v>41402</v>
      </c>
      <c r="B42" s="31" t="s">
        <v>11</v>
      </c>
      <c r="C42" s="53"/>
      <c r="D42" s="32">
        <v>41485</v>
      </c>
      <c r="E42" s="32">
        <v>42977</v>
      </c>
      <c r="F42" s="31" t="s">
        <v>4</v>
      </c>
      <c r="G42" s="35">
        <v>213672</v>
      </c>
      <c r="H42" s="3">
        <v>41516</v>
      </c>
      <c r="I42" s="48" t="s">
        <v>70</v>
      </c>
      <c r="J42" s="5">
        <v>133144.35</v>
      </c>
      <c r="K42" s="23">
        <f>G42-J42</f>
        <v>80527.649999999994</v>
      </c>
      <c r="L42" s="9">
        <v>3100</v>
      </c>
      <c r="M42" s="9">
        <f>L42*48</f>
        <v>148800</v>
      </c>
    </row>
    <row r="43" spans="1:13" ht="20.100000000000001" customHeight="1" x14ac:dyDescent="0.25">
      <c r="A43" s="36"/>
      <c r="B43" s="31" t="s">
        <v>28</v>
      </c>
      <c r="C43" s="57"/>
      <c r="D43" s="32">
        <v>41578</v>
      </c>
      <c r="E43" s="32">
        <v>43039</v>
      </c>
      <c r="F43" s="31" t="s">
        <v>4</v>
      </c>
      <c r="G43" s="35">
        <v>6000000</v>
      </c>
      <c r="H43" s="17"/>
      <c r="I43" s="50"/>
      <c r="J43" s="17"/>
      <c r="K43" s="17"/>
      <c r="L43" s="17"/>
      <c r="M43" s="17"/>
    </row>
    <row r="44" spans="1:13" ht="20.100000000000001" customHeight="1" x14ac:dyDescent="0.25">
      <c r="A44" s="36"/>
      <c r="B44" s="31" t="s">
        <v>27</v>
      </c>
      <c r="C44" s="57"/>
      <c r="D44" s="32">
        <v>41527</v>
      </c>
      <c r="E44" s="32">
        <v>42988</v>
      </c>
      <c r="F44" s="31" t="s">
        <v>4</v>
      </c>
      <c r="G44" s="33">
        <v>326770</v>
      </c>
      <c r="H44" s="17"/>
      <c r="I44" s="50"/>
      <c r="J44" s="17"/>
      <c r="K44" s="17"/>
      <c r="L44" s="17"/>
      <c r="M44" s="17"/>
    </row>
    <row r="45" spans="1:13" ht="20.100000000000001" customHeight="1" x14ac:dyDescent="0.25">
      <c r="A45" s="32">
        <v>41261</v>
      </c>
      <c r="B45" s="31" t="s">
        <v>26</v>
      </c>
      <c r="C45" s="53"/>
      <c r="D45" s="32">
        <v>41376</v>
      </c>
      <c r="E45" s="32">
        <v>42837</v>
      </c>
      <c r="F45" s="31" t="s">
        <v>4</v>
      </c>
      <c r="G45" s="33">
        <v>1881122.44</v>
      </c>
      <c r="H45" s="3"/>
      <c r="I45" s="48"/>
      <c r="J45" s="6"/>
      <c r="K45" s="23"/>
      <c r="L45" s="9"/>
      <c r="M45" s="9"/>
    </row>
    <row r="46" spans="1:13" ht="20.100000000000001" customHeight="1" x14ac:dyDescent="0.25">
      <c r="A46" s="32">
        <v>41261</v>
      </c>
      <c r="B46" s="31" t="s">
        <v>25</v>
      </c>
      <c r="C46" s="53"/>
      <c r="D46" s="32">
        <v>41376</v>
      </c>
      <c r="E46" s="32">
        <v>42837</v>
      </c>
      <c r="F46" s="31" t="s">
        <v>4</v>
      </c>
      <c r="G46" s="35">
        <v>585639.92000000004</v>
      </c>
      <c r="H46" s="3"/>
      <c r="I46" s="48"/>
      <c r="J46" s="5"/>
      <c r="K46" s="23"/>
      <c r="L46" s="9"/>
      <c r="M46" s="9"/>
    </row>
    <row r="47" spans="1:13" ht="20.100000000000001" customHeight="1" x14ac:dyDescent="0.25">
      <c r="A47" s="25"/>
      <c r="B47" s="24" t="s">
        <v>24</v>
      </c>
      <c r="C47" s="58"/>
      <c r="D47" s="25">
        <v>41607</v>
      </c>
      <c r="E47" s="25">
        <v>41989</v>
      </c>
      <c r="F47" s="25">
        <v>41989</v>
      </c>
      <c r="G47" s="26">
        <v>100000</v>
      </c>
      <c r="H47" s="3"/>
      <c r="I47" s="48"/>
      <c r="J47" s="6"/>
      <c r="K47" s="23"/>
      <c r="L47" s="10"/>
      <c r="M47" s="9"/>
    </row>
    <row r="48" spans="1:13" ht="20.100000000000001" customHeight="1" x14ac:dyDescent="0.25">
      <c r="A48" s="25">
        <v>41041</v>
      </c>
      <c r="B48" s="24" t="s">
        <v>23</v>
      </c>
      <c r="C48" s="58"/>
      <c r="D48" s="25">
        <v>41124</v>
      </c>
      <c r="E48" s="25">
        <v>42585</v>
      </c>
      <c r="F48" s="24" t="s">
        <v>4</v>
      </c>
      <c r="G48" s="26">
        <v>158221.20000000001</v>
      </c>
      <c r="H48" s="3"/>
      <c r="I48" s="48"/>
      <c r="J48" s="6"/>
      <c r="K48" s="23"/>
      <c r="L48" s="9"/>
      <c r="M48" s="9"/>
    </row>
    <row r="49" spans="1:13" ht="20.100000000000001" customHeight="1" x14ac:dyDescent="0.25">
      <c r="A49" s="25">
        <v>40883</v>
      </c>
      <c r="B49" s="24" t="s">
        <v>55</v>
      </c>
      <c r="C49" s="56"/>
      <c r="D49" s="25">
        <v>40973</v>
      </c>
      <c r="E49" s="25">
        <v>42434</v>
      </c>
      <c r="F49" s="24" t="s">
        <v>4</v>
      </c>
      <c r="G49" s="30"/>
      <c r="H49" s="17"/>
      <c r="I49" s="50"/>
      <c r="J49" s="17"/>
      <c r="K49" s="17"/>
      <c r="L49" s="17"/>
      <c r="M49" s="17"/>
    </row>
    <row r="50" spans="1:13" ht="20.100000000000001" customHeight="1" x14ac:dyDescent="0.25">
      <c r="A50" s="25">
        <v>41408</v>
      </c>
      <c r="B50" s="24" t="s">
        <v>58</v>
      </c>
      <c r="C50" s="56"/>
      <c r="D50" s="25">
        <v>40848</v>
      </c>
      <c r="E50" s="25">
        <v>42309</v>
      </c>
      <c r="F50" s="24" t="s">
        <v>4</v>
      </c>
      <c r="G50" s="30"/>
      <c r="H50" s="17"/>
      <c r="I50" s="50"/>
      <c r="J50" s="17"/>
      <c r="K50" s="17"/>
      <c r="L50" s="17"/>
      <c r="M50" s="17"/>
    </row>
    <row r="51" spans="1:13" ht="20.100000000000001" customHeight="1" x14ac:dyDescent="0.25">
      <c r="A51" s="2"/>
      <c r="B51" s="2" t="s">
        <v>59</v>
      </c>
      <c r="C51" s="55"/>
      <c r="D51" s="3">
        <v>42430</v>
      </c>
      <c r="E51" s="2"/>
      <c r="F51" s="17"/>
      <c r="G51" s="17"/>
      <c r="H51" s="17"/>
      <c r="I51" s="50"/>
      <c r="J51" s="17"/>
      <c r="K51" s="17"/>
      <c r="L51" s="17"/>
      <c r="M51" s="17"/>
    </row>
    <row r="52" spans="1:13" ht="20.100000000000001" customHeight="1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spans="1:13" ht="20.100000000000001" customHeight="1" thickBot="1" x14ac:dyDescent="0.3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</row>
    <row r="54" spans="1:13" ht="15.75" thickBot="1" x14ac:dyDescent="0.3">
      <c r="A54" s="878" t="s">
        <v>216</v>
      </c>
      <c r="B54" s="870" t="s">
        <v>0</v>
      </c>
      <c r="C54" s="877"/>
      <c r="D54" s="949" t="s">
        <v>1</v>
      </c>
      <c r="E54" s="950"/>
      <c r="F54" s="950"/>
      <c r="G54" s="951"/>
      <c r="H54" s="948" t="s">
        <v>2</v>
      </c>
      <c r="I54" s="948"/>
      <c r="J54" s="878" t="s">
        <v>19</v>
      </c>
      <c r="K54" s="878" t="s">
        <v>22</v>
      </c>
      <c r="L54" s="871" t="s">
        <v>4</v>
      </c>
      <c r="M54" s="44"/>
    </row>
    <row r="55" spans="1:13" ht="15.75" thickBot="1" x14ac:dyDescent="0.3">
      <c r="A55" s="879"/>
      <c r="B55" s="872"/>
      <c r="C55" s="873"/>
      <c r="D55" s="156" t="s">
        <v>12</v>
      </c>
      <c r="E55" s="155" t="s">
        <v>13</v>
      </c>
      <c r="F55" s="155" t="s">
        <v>14</v>
      </c>
      <c r="G55" s="155" t="s">
        <v>21</v>
      </c>
      <c r="H55" s="155" t="s">
        <v>215</v>
      </c>
      <c r="I55" s="154" t="s">
        <v>15</v>
      </c>
      <c r="J55" s="879"/>
      <c r="K55" s="879"/>
      <c r="L55" s="867"/>
      <c r="M55" s="44"/>
    </row>
    <row r="56" spans="1:13" x14ac:dyDescent="0.25">
      <c r="A56" s="153">
        <v>42209</v>
      </c>
      <c r="B56" s="152" t="s">
        <v>3</v>
      </c>
      <c r="C56" s="150"/>
      <c r="D56" s="151">
        <v>42389</v>
      </c>
      <c r="E56" s="151">
        <v>43850</v>
      </c>
      <c r="F56" s="150" t="s">
        <v>4</v>
      </c>
      <c r="G56" s="149">
        <v>358800</v>
      </c>
      <c r="H56" s="148" t="s">
        <v>214</v>
      </c>
      <c r="I56" s="147">
        <v>180153.48</v>
      </c>
      <c r="J56" s="146">
        <f t="shared" ref="J56:J65" si="0">G56-I56</f>
        <v>178646.52</v>
      </c>
      <c r="K56" s="145">
        <v>14000</v>
      </c>
      <c r="L56" s="144">
        <f t="shared" ref="L56:L65" si="1">K56*48</f>
        <v>672000</v>
      </c>
      <c r="M56" s="38"/>
    </row>
    <row r="57" spans="1:13" x14ac:dyDescent="0.25">
      <c r="A57" s="11">
        <v>42096</v>
      </c>
      <c r="B57" s="1" t="s">
        <v>5</v>
      </c>
      <c r="C57" s="2"/>
      <c r="D57" s="4">
        <v>42267</v>
      </c>
      <c r="E57" s="3">
        <v>43728</v>
      </c>
      <c r="F57" s="2" t="s">
        <v>4</v>
      </c>
      <c r="G57" s="5">
        <v>868400</v>
      </c>
      <c r="H57" s="3" t="s">
        <v>213</v>
      </c>
      <c r="I57" s="138">
        <v>311906</v>
      </c>
      <c r="J57" s="137">
        <f t="shared" si="0"/>
        <v>556494</v>
      </c>
      <c r="K57" s="9">
        <v>18400</v>
      </c>
      <c r="L57" s="136">
        <f t="shared" si="1"/>
        <v>883200</v>
      </c>
    </row>
    <row r="58" spans="1:13" x14ac:dyDescent="0.25">
      <c r="A58" s="11">
        <v>42096</v>
      </c>
      <c r="B58" s="1" t="s">
        <v>6</v>
      </c>
      <c r="C58" s="2"/>
      <c r="D58" s="4">
        <v>42259</v>
      </c>
      <c r="E58" s="3">
        <v>43720</v>
      </c>
      <c r="F58" s="2" t="s">
        <v>4</v>
      </c>
      <c r="G58" s="5">
        <v>53600</v>
      </c>
      <c r="H58" s="3" t="s">
        <v>207</v>
      </c>
      <c r="I58" s="143">
        <v>30111.75</v>
      </c>
      <c r="J58" s="137">
        <f t="shared" si="0"/>
        <v>23488.25</v>
      </c>
      <c r="K58" s="9">
        <v>1800</v>
      </c>
      <c r="L58" s="136">
        <f t="shared" si="1"/>
        <v>86400</v>
      </c>
    </row>
    <row r="59" spans="1:13" x14ac:dyDescent="0.25">
      <c r="A59" s="11">
        <v>41744</v>
      </c>
      <c r="B59" s="1" t="s">
        <v>8</v>
      </c>
      <c r="C59" s="2"/>
      <c r="D59" s="4">
        <v>41870</v>
      </c>
      <c r="E59" s="3">
        <v>43331</v>
      </c>
      <c r="F59" s="2" t="s">
        <v>4</v>
      </c>
      <c r="G59" s="5">
        <v>248500</v>
      </c>
      <c r="H59" s="3" t="s">
        <v>212</v>
      </c>
      <c r="I59" s="142">
        <v>224530.77</v>
      </c>
      <c r="J59" s="137">
        <f t="shared" si="0"/>
        <v>23969.23000000001</v>
      </c>
      <c r="K59" s="9">
        <v>7500</v>
      </c>
      <c r="L59" s="136">
        <f t="shared" si="1"/>
        <v>360000</v>
      </c>
    </row>
    <row r="60" spans="1:13" x14ac:dyDescent="0.25">
      <c r="A60" s="11">
        <v>41676</v>
      </c>
      <c r="B60" s="1" t="s">
        <v>9</v>
      </c>
      <c r="C60" s="2"/>
      <c r="D60" s="4">
        <v>41775</v>
      </c>
      <c r="E60" s="3">
        <v>43236</v>
      </c>
      <c r="F60" s="2" t="s">
        <v>4</v>
      </c>
      <c r="G60" s="5">
        <v>519296</v>
      </c>
      <c r="H60" s="3" t="s">
        <v>211</v>
      </c>
      <c r="I60" s="142">
        <v>466402.77</v>
      </c>
      <c r="J60" s="137">
        <f t="shared" si="0"/>
        <v>52893.229999999981</v>
      </c>
      <c r="K60" s="9">
        <v>14200</v>
      </c>
      <c r="L60" s="136">
        <f t="shared" si="1"/>
        <v>681600</v>
      </c>
    </row>
    <row r="61" spans="1:13" x14ac:dyDescent="0.25">
      <c r="A61" s="11">
        <v>41517</v>
      </c>
      <c r="B61" s="1" t="s">
        <v>18</v>
      </c>
      <c r="C61" s="2" t="s">
        <v>20</v>
      </c>
      <c r="D61" s="4">
        <v>41686</v>
      </c>
      <c r="E61" s="4">
        <v>43100</v>
      </c>
      <c r="F61" s="4">
        <v>43100</v>
      </c>
      <c r="G61" s="5">
        <v>3921858.32</v>
      </c>
      <c r="H61" s="3" t="s">
        <v>210</v>
      </c>
      <c r="I61" s="141">
        <v>2475885.2999999998</v>
      </c>
      <c r="J61" s="137">
        <f t="shared" si="0"/>
        <v>1445973.02</v>
      </c>
      <c r="K61" s="9">
        <v>75000</v>
      </c>
      <c r="L61" s="136">
        <f t="shared" si="1"/>
        <v>3600000</v>
      </c>
    </row>
    <row r="62" spans="1:13" x14ac:dyDescent="0.25">
      <c r="A62" s="11">
        <v>41517</v>
      </c>
      <c r="B62" s="1" t="s">
        <v>17</v>
      </c>
      <c r="C62" s="2" t="s">
        <v>16</v>
      </c>
      <c r="D62" s="3">
        <v>41675</v>
      </c>
      <c r="E62" s="3">
        <v>43100</v>
      </c>
      <c r="F62" s="4">
        <v>43100</v>
      </c>
      <c r="G62" s="139">
        <v>941677.81</v>
      </c>
      <c r="H62" s="3" t="s">
        <v>209</v>
      </c>
      <c r="I62" s="141">
        <v>1209927.6599999999</v>
      </c>
      <c r="J62" s="140">
        <f t="shared" si="0"/>
        <v>-268249.84999999986</v>
      </c>
      <c r="K62" s="9">
        <v>32700</v>
      </c>
      <c r="L62" s="136">
        <f t="shared" si="1"/>
        <v>1569600</v>
      </c>
    </row>
    <row r="63" spans="1:13" x14ac:dyDescent="0.25">
      <c r="A63" s="11">
        <v>42031</v>
      </c>
      <c r="B63" s="1" t="s">
        <v>7</v>
      </c>
      <c r="C63" s="2"/>
      <c r="D63" s="3">
        <v>42137</v>
      </c>
      <c r="E63" s="4">
        <v>43598</v>
      </c>
      <c r="F63" s="4" t="s">
        <v>4</v>
      </c>
      <c r="G63" s="5">
        <v>419996</v>
      </c>
      <c r="H63" s="3" t="s">
        <v>208</v>
      </c>
      <c r="I63" s="138">
        <v>302532.67</v>
      </c>
      <c r="J63" s="137">
        <f t="shared" si="0"/>
        <v>117463.33000000002</v>
      </c>
      <c r="K63" s="9">
        <v>14500</v>
      </c>
      <c r="L63" s="136">
        <f t="shared" si="1"/>
        <v>696000</v>
      </c>
    </row>
    <row r="64" spans="1:13" x14ac:dyDescent="0.25">
      <c r="A64" s="11">
        <v>42096</v>
      </c>
      <c r="B64" s="1" t="s">
        <v>10</v>
      </c>
      <c r="C64" s="2"/>
      <c r="D64" s="3">
        <v>42259</v>
      </c>
      <c r="E64" s="3">
        <v>43720</v>
      </c>
      <c r="F64" s="2" t="s">
        <v>4</v>
      </c>
      <c r="G64" s="139">
        <v>282000</v>
      </c>
      <c r="H64" s="3" t="s">
        <v>207</v>
      </c>
      <c r="I64" s="138">
        <v>92696</v>
      </c>
      <c r="J64" s="137">
        <f t="shared" si="0"/>
        <v>189304</v>
      </c>
      <c r="K64" s="10">
        <v>5500</v>
      </c>
      <c r="L64" s="136">
        <f t="shared" si="1"/>
        <v>264000</v>
      </c>
    </row>
    <row r="65" spans="1:12" ht="15.75" thickBot="1" x14ac:dyDescent="0.3">
      <c r="A65" s="135">
        <v>41402</v>
      </c>
      <c r="B65" s="134" t="s">
        <v>11</v>
      </c>
      <c r="C65" s="133"/>
      <c r="D65" s="131">
        <v>41485</v>
      </c>
      <c r="E65" s="131">
        <v>42977</v>
      </c>
      <c r="F65" s="133" t="s">
        <v>4</v>
      </c>
      <c r="G65" s="132">
        <v>213672</v>
      </c>
      <c r="H65" s="131" t="s">
        <v>206</v>
      </c>
      <c r="I65" s="130">
        <v>133144.35</v>
      </c>
      <c r="J65" s="129">
        <f t="shared" si="0"/>
        <v>80527.649999999994</v>
      </c>
      <c r="K65" s="128">
        <v>3100</v>
      </c>
      <c r="L65" s="127">
        <f t="shared" si="1"/>
        <v>148800</v>
      </c>
    </row>
  </sheetData>
  <sortState ref="A6:M7">
    <sortCondition ref="F23:F30"/>
  </sortState>
  <dataConsolidate/>
  <mergeCells count="14">
    <mergeCell ref="A54:A55"/>
    <mergeCell ref="K54:K55"/>
    <mergeCell ref="L54:L55"/>
    <mergeCell ref="B54:C55"/>
    <mergeCell ref="J54:J55"/>
    <mergeCell ref="H54:I54"/>
    <mergeCell ref="D54:G54"/>
    <mergeCell ref="A6:A7"/>
    <mergeCell ref="L6:L7"/>
    <mergeCell ref="M6:M7"/>
    <mergeCell ref="B6:C7"/>
    <mergeCell ref="K6:K7"/>
    <mergeCell ref="H6:J6"/>
    <mergeCell ref="D6:G6"/>
  </mergeCells>
  <pageMargins left="0.7" right="0.7" top="0.75" bottom="0.75" header="0.3" footer="0.3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78</vt:i4>
      </vt:variant>
      <vt:variant>
        <vt:lpstr>Pomenované rozsahy</vt:lpstr>
      </vt:variant>
      <vt:variant>
        <vt:i4>78</vt:i4>
      </vt:variant>
    </vt:vector>
  </HeadingPairs>
  <TitlesOfParts>
    <vt:vector size="156" baseType="lpstr">
      <vt:lpstr>EZO-SAP 02</vt:lpstr>
      <vt:lpstr> EZO-SAP 03 (2)</vt:lpstr>
      <vt:lpstr>03</vt:lpstr>
      <vt:lpstr>04</vt:lpstr>
      <vt:lpstr>rezerva</vt:lpstr>
      <vt:lpstr>05</vt:lpstr>
      <vt:lpstr>05 (2)</vt:lpstr>
      <vt:lpstr>06</vt:lpstr>
      <vt:lpstr>06 (2)</vt:lpstr>
      <vt:lpstr>07</vt:lpstr>
      <vt:lpstr>07 (2)</vt:lpstr>
      <vt:lpstr>08</vt:lpstr>
      <vt:lpstr>08 (2)</vt:lpstr>
      <vt:lpstr>09</vt:lpstr>
      <vt:lpstr>09 (2)</vt:lpstr>
      <vt:lpstr>10</vt:lpstr>
      <vt:lpstr>10 (2)</vt:lpstr>
      <vt:lpstr>11</vt:lpstr>
      <vt:lpstr>11 (2)</vt:lpstr>
      <vt:lpstr>12</vt:lpstr>
      <vt:lpstr>12 (2)</vt:lpstr>
      <vt:lpstr>01 </vt:lpstr>
      <vt:lpstr>01  (2)</vt:lpstr>
      <vt:lpstr>02 (01)</vt:lpstr>
      <vt:lpstr>02 (2)</vt:lpstr>
      <vt:lpstr>03 </vt:lpstr>
      <vt:lpstr>03  (2)</vt:lpstr>
      <vt:lpstr> 04 (01)</vt:lpstr>
      <vt:lpstr>04 (2)</vt:lpstr>
      <vt:lpstr>05 (1)</vt:lpstr>
      <vt:lpstr>05 (2).</vt:lpstr>
      <vt:lpstr>6 (1)</vt:lpstr>
      <vt:lpstr>6 (2)</vt:lpstr>
      <vt:lpstr>7 (1)</vt:lpstr>
      <vt:lpstr>7 (2)</vt:lpstr>
      <vt:lpstr>8</vt:lpstr>
      <vt:lpstr>8 (2)</vt:lpstr>
      <vt:lpstr>9</vt:lpstr>
      <vt:lpstr>9 (2)</vt:lpstr>
      <vt:lpstr>10.</vt:lpstr>
      <vt:lpstr>10. (2)</vt:lpstr>
      <vt:lpstr>11.</vt:lpstr>
      <vt:lpstr>11. (2)</vt:lpstr>
      <vt:lpstr>12.</vt:lpstr>
      <vt:lpstr>12. (2)</vt:lpstr>
      <vt:lpstr>01.19</vt:lpstr>
      <vt:lpstr>01.19 (2)</vt:lpstr>
      <vt:lpstr>02.19 </vt:lpstr>
      <vt:lpstr>02.19  (2)</vt:lpstr>
      <vt:lpstr>03.19</vt:lpstr>
      <vt:lpstr>03.19 (2)</vt:lpstr>
      <vt:lpstr>04.19</vt:lpstr>
      <vt:lpstr>04.19 (2)</vt:lpstr>
      <vt:lpstr>05.19</vt:lpstr>
      <vt:lpstr>05.19 (2)</vt:lpstr>
      <vt:lpstr>06.19 </vt:lpstr>
      <vt:lpstr>06.19  (2)</vt:lpstr>
      <vt:lpstr>07.19</vt:lpstr>
      <vt:lpstr>07.19 (2)</vt:lpstr>
      <vt:lpstr>08.19</vt:lpstr>
      <vt:lpstr>08.19 (2)</vt:lpstr>
      <vt:lpstr>09.19</vt:lpstr>
      <vt:lpstr>09.19 (2)</vt:lpstr>
      <vt:lpstr>10.19</vt:lpstr>
      <vt:lpstr>10.19 (2)</vt:lpstr>
      <vt:lpstr>11.19</vt:lpstr>
      <vt:lpstr>11.19 (2)</vt:lpstr>
      <vt:lpstr>12.19</vt:lpstr>
      <vt:lpstr>12.19 (2)</vt:lpstr>
      <vt:lpstr>01.20</vt:lpstr>
      <vt:lpstr>01.20 (2)</vt:lpstr>
      <vt:lpstr>02.20</vt:lpstr>
      <vt:lpstr>EKS</vt:lpstr>
      <vt:lpstr>Hárok1</vt:lpstr>
      <vt:lpstr>PLÁN VO 2017</vt:lpstr>
      <vt:lpstr>VO_pôvodný_ZOZNAM 2017</vt:lpstr>
      <vt:lpstr>Hárok2</vt:lpstr>
      <vt:lpstr>kopia_EZO-SAP_rezerva</vt:lpstr>
      <vt:lpstr>' 04 (01)'!Názvy_tlače</vt:lpstr>
      <vt:lpstr>' EZO-SAP 03 (2)'!Názvy_tlače</vt:lpstr>
      <vt:lpstr>'01 '!Názvy_tlače</vt:lpstr>
      <vt:lpstr>'01  (2)'!Názvy_tlače</vt:lpstr>
      <vt:lpstr>'02 (01)'!Názvy_tlače</vt:lpstr>
      <vt:lpstr>'02 (2)'!Názvy_tlače</vt:lpstr>
      <vt:lpstr>'03'!Názvy_tlače</vt:lpstr>
      <vt:lpstr>'03 '!Názvy_tlače</vt:lpstr>
      <vt:lpstr>'03  (2)'!Názvy_tlače</vt:lpstr>
      <vt:lpstr>'04'!Názvy_tlače</vt:lpstr>
      <vt:lpstr>'04 (2)'!Názvy_tlače</vt:lpstr>
      <vt:lpstr>'05'!Názvy_tlače</vt:lpstr>
      <vt:lpstr>'05 (1)'!Názvy_tlače</vt:lpstr>
      <vt:lpstr>'05 (2)'!Názvy_tlače</vt:lpstr>
      <vt:lpstr>'05 (2).'!Názvy_tlače</vt:lpstr>
      <vt:lpstr>'06'!Názvy_tlače</vt:lpstr>
      <vt:lpstr>'06 (2)'!Názvy_tlače</vt:lpstr>
      <vt:lpstr>'07'!Názvy_tlače</vt:lpstr>
      <vt:lpstr>'07 (2)'!Názvy_tlače</vt:lpstr>
      <vt:lpstr>'08'!Názvy_tlače</vt:lpstr>
      <vt:lpstr>'08 (2)'!Názvy_tlače</vt:lpstr>
      <vt:lpstr>'09'!Názvy_tlače</vt:lpstr>
      <vt:lpstr>'09 (2)'!Názvy_tlače</vt:lpstr>
      <vt:lpstr>'10'!Názvy_tlače</vt:lpstr>
      <vt:lpstr>'10 (2)'!Názvy_tlače</vt:lpstr>
      <vt:lpstr>'11'!Názvy_tlače</vt:lpstr>
      <vt:lpstr>'11 (2)'!Názvy_tlače</vt:lpstr>
      <vt:lpstr>'12'!Názvy_tlače</vt:lpstr>
      <vt:lpstr>'12 (2)'!Názvy_tlače</vt:lpstr>
      <vt:lpstr>'6 (1)'!Názvy_tlače</vt:lpstr>
      <vt:lpstr>'6 (2)'!Názvy_tlače</vt:lpstr>
      <vt:lpstr>'7 (1)'!Názvy_tlače</vt:lpstr>
      <vt:lpstr>'7 (2)'!Názvy_tlače</vt:lpstr>
      <vt:lpstr>'8'!Názvy_tlače</vt:lpstr>
      <vt:lpstr>'8 (2)'!Názvy_tlače</vt:lpstr>
      <vt:lpstr>'9'!Názvy_tlače</vt:lpstr>
      <vt:lpstr>'9 (2)'!Názvy_tlače</vt:lpstr>
      <vt:lpstr>'EZO-SAP 02'!Názvy_tlače</vt:lpstr>
      <vt:lpstr>'PLÁN VO 2017'!Názvy_tlače</vt:lpstr>
      <vt:lpstr>'VO_pôvodný_ZOZNAM 2017'!Názvy_tlače</vt:lpstr>
      <vt:lpstr>' 04 (01)'!Oblasť_tlače</vt:lpstr>
      <vt:lpstr>'01 '!Oblasť_tlače</vt:lpstr>
      <vt:lpstr>'01  (2)'!Oblasť_tlače</vt:lpstr>
      <vt:lpstr>'02 (01)'!Oblasť_tlače</vt:lpstr>
      <vt:lpstr>'02 (2)'!Oblasť_tlače</vt:lpstr>
      <vt:lpstr>'03'!Oblasť_tlače</vt:lpstr>
      <vt:lpstr>'03 '!Oblasť_tlače</vt:lpstr>
      <vt:lpstr>'03  (2)'!Oblasť_tlače</vt:lpstr>
      <vt:lpstr>'04'!Oblasť_tlače</vt:lpstr>
      <vt:lpstr>'04 (2)'!Oblasť_tlače</vt:lpstr>
      <vt:lpstr>'05'!Oblasť_tlače</vt:lpstr>
      <vt:lpstr>'05 (1)'!Oblasť_tlače</vt:lpstr>
      <vt:lpstr>'05 (2)'!Oblasť_tlače</vt:lpstr>
      <vt:lpstr>'05 (2).'!Oblasť_tlače</vt:lpstr>
      <vt:lpstr>'06'!Oblasť_tlače</vt:lpstr>
      <vt:lpstr>'06 (2)'!Oblasť_tlače</vt:lpstr>
      <vt:lpstr>'07'!Oblasť_tlače</vt:lpstr>
      <vt:lpstr>'07 (2)'!Oblasť_tlače</vt:lpstr>
      <vt:lpstr>'08'!Oblasť_tlače</vt:lpstr>
      <vt:lpstr>'08 (2)'!Oblasť_tlače</vt:lpstr>
      <vt:lpstr>'09'!Oblasť_tlače</vt:lpstr>
      <vt:lpstr>'09 (2)'!Oblasť_tlače</vt:lpstr>
      <vt:lpstr>'10'!Oblasť_tlače</vt:lpstr>
      <vt:lpstr>'10 (2)'!Oblasť_tlače</vt:lpstr>
      <vt:lpstr>'11'!Oblasť_tlače</vt:lpstr>
      <vt:lpstr>'11 (2)'!Oblasť_tlače</vt:lpstr>
      <vt:lpstr>'12'!Oblasť_tlače</vt:lpstr>
      <vt:lpstr>'12 (2)'!Oblasť_tlače</vt:lpstr>
      <vt:lpstr>'6 (1)'!Oblasť_tlače</vt:lpstr>
      <vt:lpstr>'6 (2)'!Oblasť_tlače</vt:lpstr>
      <vt:lpstr>'7 (1)'!Oblasť_tlače</vt:lpstr>
      <vt:lpstr>'7 (2)'!Oblasť_tlače</vt:lpstr>
      <vt:lpstr>'8'!Oblasť_tlače</vt:lpstr>
      <vt:lpstr>'8 (2)'!Oblasť_tlače</vt:lpstr>
      <vt:lpstr>'9'!Oblasť_tlače</vt:lpstr>
      <vt:lpstr>'9 (2)'!Oblasť_tlače</vt:lpstr>
      <vt:lpstr>'EZO-SAP 02'!Oblasť_tlače</vt:lpstr>
      <vt:lpstr>'PLÁN VO 2017'!Oblasť_tlače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stanislava.paulikova</dc:creator>
  <cp:lastModifiedBy>michal.kovac</cp:lastModifiedBy>
  <cp:lastPrinted>2019-05-15T05:50:32Z</cp:lastPrinted>
  <dcterms:created xsi:type="dcterms:W3CDTF">2017-02-28T12:05:14Z</dcterms:created>
  <dcterms:modified xsi:type="dcterms:W3CDTF">2020-02-26T08:09:27Z</dcterms:modified>
</cp:coreProperties>
</file>