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68DB80AE-9230-43C3-95E6-57CDAF8D4CE9}" xr6:coauthVersionLast="40" xr6:coauthVersionMax="40" xr10:uidLastSave="{00000000-0000-0000-0000-000000000000}"/>
  <bookViews>
    <workbookView xWindow="0" yWindow="0" windowWidth="20490" windowHeight="8550" firstSheet="1" activeTab="2" xr2:uid="{00000000-000D-0000-FFFF-FFFF00000000}"/>
  </bookViews>
  <sheets>
    <sheet name="Aktíva celkom" sheetId="2" r:id="rId1"/>
    <sheet name="Pasíva celkom" sheetId="3" r:id="rId2"/>
    <sheet name="VZaS" sheetId="1" r:id="rId3"/>
    <sheet name="Skrátené výkazy" sheetId="4" r:id="rId4"/>
    <sheet name="Vybr. ukazovatele hospodárenia" sheetId="5" r:id="rId5"/>
    <sheet name="Hárok1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0" i="5" l="1"/>
  <c r="I43" i="4"/>
  <c r="I14" i="4"/>
  <c r="I13" i="4"/>
  <c r="I11" i="4"/>
  <c r="I10" i="4"/>
  <c r="I9" i="4"/>
  <c r="I6" i="4"/>
  <c r="I5" i="4"/>
  <c r="I59" i="1"/>
  <c r="I58" i="1"/>
  <c r="I52" i="1"/>
  <c r="I33" i="1"/>
  <c r="I50" i="1" s="1"/>
  <c r="I17" i="4" s="1"/>
  <c r="I16" i="1"/>
  <c r="I24" i="5" s="1"/>
  <c r="I12" i="1"/>
  <c r="I12" i="4" s="1"/>
  <c r="I8" i="1"/>
  <c r="I8" i="4" s="1"/>
  <c r="I7" i="1"/>
  <c r="I7" i="4" s="1"/>
  <c r="I4" i="1"/>
  <c r="I57" i="3"/>
  <c r="I45" i="4" s="1"/>
  <c r="I54" i="3"/>
  <c r="I11" i="5" s="1"/>
  <c r="I36" i="5" s="1"/>
  <c r="I43" i="3"/>
  <c r="I39" i="5" s="1"/>
  <c r="I32" i="3"/>
  <c r="I41" i="4" s="1"/>
  <c r="I27" i="3"/>
  <c r="I40" i="4" s="1"/>
  <c r="I22" i="3"/>
  <c r="I37" i="4" s="1"/>
  <c r="I18" i="3"/>
  <c r="I36" i="4" s="1"/>
  <c r="I11" i="3"/>
  <c r="I35" i="4" s="1"/>
  <c r="I6" i="3"/>
  <c r="I34" i="4" s="1"/>
  <c r="I64" i="2"/>
  <c r="I30" i="4" s="1"/>
  <c r="I58" i="2"/>
  <c r="I29" i="4" s="1"/>
  <c r="I50" i="2"/>
  <c r="I28" i="4" s="1"/>
  <c r="I43" i="2"/>
  <c r="I27" i="4" s="1"/>
  <c r="I35" i="2"/>
  <c r="I25" i="2"/>
  <c r="I24" i="4" s="1"/>
  <c r="I15" i="2"/>
  <c r="I23" i="4" s="1"/>
  <c r="I6" i="2"/>
  <c r="I22" i="4" s="1"/>
  <c r="I62" i="1" l="1"/>
  <c r="I25" i="5"/>
  <c r="I15" i="1"/>
  <c r="I30" i="1" s="1"/>
  <c r="I51" i="1" s="1"/>
  <c r="I55" i="1" s="1"/>
  <c r="I65" i="1" s="1"/>
  <c r="I12" i="5"/>
  <c r="I44" i="4"/>
  <c r="I39" i="4" s="1"/>
  <c r="I42" i="4"/>
  <c r="I21" i="5"/>
  <c r="I26" i="3"/>
  <c r="I34" i="5" s="1"/>
  <c r="I4" i="5"/>
  <c r="I26" i="4"/>
  <c r="I25" i="4" s="1"/>
  <c r="I20" i="4" s="1"/>
  <c r="I21" i="4"/>
  <c r="I5" i="2"/>
  <c r="I22" i="5" s="1"/>
  <c r="I19" i="5"/>
  <c r="I26" i="5"/>
  <c r="I37" i="5"/>
  <c r="I4" i="4"/>
  <c r="I3" i="5"/>
  <c r="I20" i="5"/>
  <c r="I34" i="2"/>
  <c r="I38" i="5" s="1"/>
  <c r="I15" i="4" l="1"/>
  <c r="I63" i="1"/>
  <c r="I35" i="5" s="1"/>
  <c r="I16" i="4"/>
  <c r="I4" i="2"/>
  <c r="I27" i="5" s="1"/>
  <c r="I25" i="3"/>
  <c r="I8" i="5"/>
  <c r="I18" i="4"/>
  <c r="I9" i="5"/>
  <c r="I15" i="5"/>
  <c r="H59" i="1"/>
  <c r="G59" i="1"/>
  <c r="F59" i="1"/>
  <c r="E59" i="1"/>
  <c r="D59" i="1"/>
  <c r="H58" i="1"/>
  <c r="G58" i="1"/>
  <c r="F58" i="1"/>
  <c r="E58" i="1"/>
  <c r="D58" i="1"/>
  <c r="H52" i="1"/>
  <c r="G52" i="1"/>
  <c r="F52" i="1"/>
  <c r="E52" i="1"/>
  <c r="D52" i="1"/>
  <c r="H33" i="1"/>
  <c r="H50" i="1" s="1"/>
  <c r="G33" i="1"/>
  <c r="G50" i="1" s="1"/>
  <c r="F33" i="1"/>
  <c r="F50" i="1" s="1"/>
  <c r="E33" i="1"/>
  <c r="E50" i="1" s="1"/>
  <c r="D33" i="1"/>
  <c r="D50" i="1" s="1"/>
  <c r="H16" i="1"/>
  <c r="G16" i="1"/>
  <c r="F16" i="1"/>
  <c r="E16" i="1"/>
  <c r="D16" i="1"/>
  <c r="H12" i="1"/>
  <c r="G12" i="1"/>
  <c r="F12" i="1"/>
  <c r="E12" i="1"/>
  <c r="D12" i="1"/>
  <c r="H8" i="1"/>
  <c r="G8" i="1"/>
  <c r="F8" i="1"/>
  <c r="E8" i="1"/>
  <c r="D8" i="1"/>
  <c r="G7" i="1"/>
  <c r="F7" i="1"/>
  <c r="E7" i="1"/>
  <c r="D7" i="1"/>
  <c r="H4" i="1"/>
  <c r="G4" i="1"/>
  <c r="F4" i="1"/>
  <c r="E4" i="1"/>
  <c r="D4" i="1"/>
  <c r="H57" i="3"/>
  <c r="G57" i="3"/>
  <c r="F57" i="3"/>
  <c r="E57" i="3"/>
  <c r="D57" i="3"/>
  <c r="H54" i="3"/>
  <c r="G54" i="3"/>
  <c r="F54" i="3"/>
  <c r="E54" i="3"/>
  <c r="D54" i="3"/>
  <c r="H43" i="3"/>
  <c r="G43" i="3"/>
  <c r="F43" i="3"/>
  <c r="E43" i="3"/>
  <c r="D43" i="3"/>
  <c r="H32" i="3"/>
  <c r="G32" i="3"/>
  <c r="F32" i="3"/>
  <c r="E32" i="3"/>
  <c r="D32" i="3"/>
  <c r="H27" i="3"/>
  <c r="G27" i="3"/>
  <c r="F27" i="3"/>
  <c r="E27" i="3"/>
  <c r="D27" i="3"/>
  <c r="H22" i="3"/>
  <c r="G22" i="3"/>
  <c r="F22" i="3"/>
  <c r="E22" i="3"/>
  <c r="D22" i="3"/>
  <c r="H18" i="3"/>
  <c r="G18" i="3"/>
  <c r="F18" i="3"/>
  <c r="E18" i="3"/>
  <c r="D18" i="3"/>
  <c r="H11" i="3"/>
  <c r="G11" i="3"/>
  <c r="F11" i="3"/>
  <c r="E11" i="3"/>
  <c r="D11" i="3"/>
  <c r="H6" i="3"/>
  <c r="G6" i="3"/>
  <c r="F6" i="3"/>
  <c r="E6" i="3"/>
  <c r="D6" i="3"/>
  <c r="H64" i="2"/>
  <c r="G64" i="2"/>
  <c r="F64" i="2"/>
  <c r="E64" i="2"/>
  <c r="D64" i="2"/>
  <c r="H58" i="2"/>
  <c r="G58" i="2"/>
  <c r="F58" i="2"/>
  <c r="E58" i="2"/>
  <c r="D58" i="2"/>
  <c r="H50" i="2"/>
  <c r="G50" i="2"/>
  <c r="F50" i="2"/>
  <c r="E50" i="2"/>
  <c r="D50" i="2"/>
  <c r="H43" i="2"/>
  <c r="G43" i="2"/>
  <c r="F43" i="2"/>
  <c r="E43" i="2"/>
  <c r="D43" i="2"/>
  <c r="H35" i="2"/>
  <c r="G35" i="2"/>
  <c r="F35" i="2"/>
  <c r="E35" i="2"/>
  <c r="D35" i="2"/>
  <c r="H25" i="2"/>
  <c r="G25" i="2"/>
  <c r="F25" i="2"/>
  <c r="E25" i="2"/>
  <c r="D25" i="2"/>
  <c r="H15" i="2"/>
  <c r="G15" i="2"/>
  <c r="F15" i="2"/>
  <c r="E15" i="2"/>
  <c r="D15" i="2"/>
  <c r="H6" i="2"/>
  <c r="G6" i="2"/>
  <c r="F6" i="2"/>
  <c r="E6" i="2"/>
  <c r="D6" i="2"/>
  <c r="E62" i="1" l="1"/>
  <c r="D34" i="2"/>
  <c r="E34" i="2"/>
  <c r="G62" i="1"/>
  <c r="G26" i="3"/>
  <c r="G34" i="2"/>
  <c r="G5" i="2"/>
  <c r="I28" i="5"/>
  <c r="I29" i="5"/>
  <c r="I33" i="5"/>
  <c r="I41" i="5" s="1"/>
  <c r="I31" i="5"/>
  <c r="I5" i="3"/>
  <c r="I38" i="4"/>
  <c r="I33" i="4" s="1"/>
  <c r="I32" i="4" s="1"/>
  <c r="H15" i="1"/>
  <c r="H30" i="1" s="1"/>
  <c r="H51" i="1" s="1"/>
  <c r="H55" i="1" s="1"/>
  <c r="G15" i="1"/>
  <c r="G30" i="1" s="1"/>
  <c r="G51" i="1" s="1"/>
  <c r="G55" i="1" s="1"/>
  <c r="H26" i="3"/>
  <c r="H34" i="2"/>
  <c r="H5" i="2"/>
  <c r="H62" i="1"/>
  <c r="F62" i="1"/>
  <c r="D62" i="1"/>
  <c r="F15" i="1"/>
  <c r="F30" i="1" s="1"/>
  <c r="F51" i="1" s="1"/>
  <c r="F63" i="1" s="1"/>
  <c r="E15" i="1"/>
  <c r="E30" i="1" s="1"/>
  <c r="E51" i="1" s="1"/>
  <c r="E63" i="1" s="1"/>
  <c r="D15" i="1"/>
  <c r="D30" i="1" s="1"/>
  <c r="D51" i="1" s="1"/>
  <c r="D63" i="1" s="1"/>
  <c r="D26" i="3"/>
  <c r="E26" i="3"/>
  <c r="F26" i="3"/>
  <c r="F34" i="2"/>
  <c r="F5" i="2"/>
  <c r="E5" i="2"/>
  <c r="D5" i="2"/>
  <c r="D4" i="2" l="1"/>
  <c r="G65" i="1"/>
  <c r="G25" i="3" s="1"/>
  <c r="G5" i="3" s="1"/>
  <c r="G4" i="3" s="1"/>
  <c r="G63" i="1"/>
  <c r="G4" i="2"/>
  <c r="G33" i="5" s="1"/>
  <c r="H65" i="1"/>
  <c r="H25" i="3" s="1"/>
  <c r="H5" i="3" s="1"/>
  <c r="H4" i="3" s="1"/>
  <c r="I4" i="3"/>
  <c r="I30" i="5"/>
  <c r="I32" i="5" s="1"/>
  <c r="I42" i="5" s="1"/>
  <c r="I13" i="5"/>
  <c r="I17" i="5"/>
  <c r="H63" i="1"/>
  <c r="H4" i="2"/>
  <c r="H33" i="5" s="1"/>
  <c r="D55" i="1"/>
  <c r="D65" i="1" s="1"/>
  <c r="D25" i="3" s="1"/>
  <c r="D5" i="3" s="1"/>
  <c r="D4" i="3" s="1"/>
  <c r="F55" i="1"/>
  <c r="F65" i="1" s="1"/>
  <c r="F25" i="3" s="1"/>
  <c r="F5" i="3" s="1"/>
  <c r="F30" i="5" s="1"/>
  <c r="E55" i="1"/>
  <c r="E65" i="1" s="1"/>
  <c r="E25" i="3" s="1"/>
  <c r="E5" i="3" s="1"/>
  <c r="E4" i="3" s="1"/>
  <c r="E4" i="2"/>
  <c r="E33" i="5" s="1"/>
  <c r="F4" i="2"/>
  <c r="F33" i="5" s="1"/>
  <c r="D39" i="5"/>
  <c r="D34" i="5"/>
  <c r="E39" i="5"/>
  <c r="H40" i="5"/>
  <c r="G40" i="5"/>
  <c r="F40" i="5"/>
  <c r="E40" i="5"/>
  <c r="H38" i="5"/>
  <c r="G38" i="5"/>
  <c r="F38" i="5"/>
  <c r="E38" i="5"/>
  <c r="H37" i="5"/>
  <c r="G37" i="5"/>
  <c r="F37" i="5"/>
  <c r="E37" i="5"/>
  <c r="H35" i="5"/>
  <c r="G35" i="5"/>
  <c r="F35" i="5"/>
  <c r="E35" i="5"/>
  <c r="D40" i="5"/>
  <c r="D38" i="5"/>
  <c r="D37" i="5"/>
  <c r="D35" i="5"/>
  <c r="D33" i="5"/>
  <c r="G30" i="5" l="1"/>
  <c r="D30" i="5"/>
  <c r="F4" i="3"/>
  <c r="E34" i="5"/>
  <c r="E30" i="5"/>
  <c r="G39" i="5"/>
  <c r="G34" i="5"/>
  <c r="F39" i="5"/>
  <c r="F34" i="5"/>
  <c r="H24" i="5" l="1"/>
  <c r="G29" i="5"/>
  <c r="G31" i="5"/>
  <c r="G28" i="5"/>
  <c r="G26" i="5"/>
  <c r="G25" i="5"/>
  <c r="G24" i="5"/>
  <c r="E24" i="5"/>
  <c r="G22" i="5"/>
  <c r="G21" i="5"/>
  <c r="G20" i="5"/>
  <c r="G19" i="5"/>
  <c r="G17" i="5"/>
  <c r="G15" i="5" l="1"/>
  <c r="G13" i="5"/>
  <c r="G12" i="5"/>
  <c r="G11" i="5"/>
  <c r="G36" i="5" s="1"/>
  <c r="G41" i="5" s="1"/>
  <c r="G9" i="5"/>
  <c r="G8" i="5"/>
  <c r="G4" i="5"/>
  <c r="G27" i="5" s="1"/>
  <c r="G32" i="5" s="1"/>
  <c r="G42" i="5" l="1"/>
  <c r="G3" i="5"/>
  <c r="D34" i="4"/>
  <c r="G4" i="4"/>
  <c r="H3" i="5"/>
  <c r="G45" i="4"/>
  <c r="G44" i="4"/>
  <c r="H43" i="4"/>
  <c r="G43" i="4"/>
  <c r="F43" i="4"/>
  <c r="E43" i="4"/>
  <c r="G42" i="4"/>
  <c r="G41" i="4"/>
  <c r="G40" i="4"/>
  <c r="D43" i="4"/>
  <c r="D41" i="4"/>
  <c r="G37" i="4"/>
  <c r="G36" i="4"/>
  <c r="G35" i="4"/>
  <c r="G34" i="4"/>
  <c r="G30" i="4"/>
  <c r="G29" i="4"/>
  <c r="G28" i="4"/>
  <c r="G27" i="4"/>
  <c r="G26" i="4"/>
  <c r="D27" i="4"/>
  <c r="G24" i="4"/>
  <c r="G23" i="4"/>
  <c r="G22" i="4"/>
  <c r="H15" i="4"/>
  <c r="H14" i="4"/>
  <c r="G14" i="4"/>
  <c r="F14" i="4"/>
  <c r="E14" i="4"/>
  <c r="H13" i="4"/>
  <c r="G13" i="4"/>
  <c r="F13" i="4"/>
  <c r="E13" i="4"/>
  <c r="H12" i="4"/>
  <c r="H11" i="4"/>
  <c r="G11" i="4"/>
  <c r="F11" i="4"/>
  <c r="E11" i="4"/>
  <c r="H10" i="4"/>
  <c r="G10" i="4"/>
  <c r="F10" i="4"/>
  <c r="E10" i="4"/>
  <c r="H9" i="4"/>
  <c r="G9" i="4"/>
  <c r="F9" i="4"/>
  <c r="E9" i="4"/>
  <c r="H8" i="4"/>
  <c r="D14" i="4"/>
  <c r="D13" i="4"/>
  <c r="D11" i="4"/>
  <c r="D10" i="4"/>
  <c r="D9" i="4"/>
  <c r="H6" i="4"/>
  <c r="G6" i="4"/>
  <c r="F6" i="4"/>
  <c r="E6" i="4"/>
  <c r="H5" i="4"/>
  <c r="G5" i="4"/>
  <c r="F5" i="4"/>
  <c r="E5" i="4"/>
  <c r="D6" i="4"/>
  <c r="D5" i="4"/>
  <c r="H16" i="4"/>
  <c r="G17" i="4"/>
  <c r="F17" i="4"/>
  <c r="E17" i="4"/>
  <c r="D17" i="4"/>
  <c r="D24" i="5"/>
  <c r="F24" i="5"/>
  <c r="G12" i="4"/>
  <c r="E12" i="4"/>
  <c r="D12" i="4"/>
  <c r="E8" i="4"/>
  <c r="H7" i="4"/>
  <c r="G7" i="4"/>
  <c r="F7" i="4"/>
  <c r="D7" i="4"/>
  <c r="H45" i="4"/>
  <c r="F45" i="4"/>
  <c r="E45" i="4"/>
  <c r="D45" i="4"/>
  <c r="F44" i="4"/>
  <c r="E44" i="4"/>
  <c r="E21" i="5"/>
  <c r="F40" i="4"/>
  <c r="E40" i="4"/>
  <c r="D40" i="4"/>
  <c r="H37" i="4"/>
  <c r="D37" i="4"/>
  <c r="H36" i="4"/>
  <c r="H35" i="4"/>
  <c r="D35" i="4"/>
  <c r="H34" i="4"/>
  <c r="H30" i="4"/>
  <c r="F30" i="4"/>
  <c r="E30" i="4"/>
  <c r="D30" i="4"/>
  <c r="H29" i="4"/>
  <c r="F29" i="4"/>
  <c r="E29" i="4"/>
  <c r="D29" i="4"/>
  <c r="E19" i="5"/>
  <c r="D19" i="5"/>
  <c r="H27" i="4"/>
  <c r="F27" i="4"/>
  <c r="E27" i="4"/>
  <c r="H20" i="5"/>
  <c r="H24" i="4"/>
  <c r="F24" i="4"/>
  <c r="E24" i="4"/>
  <c r="D24" i="4"/>
  <c r="H23" i="4"/>
  <c r="F23" i="4"/>
  <c r="E23" i="4"/>
  <c r="D23" i="4"/>
  <c r="F22" i="4"/>
  <c r="E22" i="4"/>
  <c r="D22" i="4"/>
  <c r="G25" i="4" l="1"/>
  <c r="F12" i="5"/>
  <c r="F11" i="5"/>
  <c r="F36" i="5" s="1"/>
  <c r="F41" i="5" s="1"/>
  <c r="F42" i="4"/>
  <c r="F41" i="4"/>
  <c r="F37" i="4"/>
  <c r="F36" i="4"/>
  <c r="F35" i="4"/>
  <c r="F34" i="4"/>
  <c r="F4" i="5"/>
  <c r="F28" i="4"/>
  <c r="F26" i="4"/>
  <c r="F21" i="4"/>
  <c r="F12" i="4"/>
  <c r="F21" i="5"/>
  <c r="F31" i="5"/>
  <c r="F26" i="5"/>
  <c r="F25" i="5"/>
  <c r="F19" i="5"/>
  <c r="F22" i="5"/>
  <c r="F20" i="5"/>
  <c r="F4" i="4"/>
  <c r="E25" i="5"/>
  <c r="E26" i="5"/>
  <c r="E4" i="4"/>
  <c r="E11" i="5"/>
  <c r="E36" i="5" s="1"/>
  <c r="E41" i="5" s="1"/>
  <c r="E12" i="5"/>
  <c r="E42" i="4"/>
  <c r="E41" i="4"/>
  <c r="E37" i="4"/>
  <c r="E36" i="4"/>
  <c r="E35" i="4"/>
  <c r="E34" i="4"/>
  <c r="E28" i="4"/>
  <c r="E20" i="5"/>
  <c r="E4" i="5"/>
  <c r="E26" i="4"/>
  <c r="E21" i="4"/>
  <c r="D21" i="5"/>
  <c r="D26" i="5"/>
  <c r="D25" i="5"/>
  <c r="D4" i="4"/>
  <c r="D11" i="5"/>
  <c r="D36" i="5" s="1"/>
  <c r="D41" i="5" s="1"/>
  <c r="D12" i="5"/>
  <c r="D44" i="4"/>
  <c r="D42" i="4"/>
  <c r="D36" i="4"/>
  <c r="D28" i="4"/>
  <c r="D20" i="5"/>
  <c r="D4" i="5"/>
  <c r="D26" i="4"/>
  <c r="H25" i="5"/>
  <c r="H26" i="5"/>
  <c r="H4" i="4"/>
  <c r="H42" i="4"/>
  <c r="H21" i="5"/>
  <c r="H44" i="4"/>
  <c r="H12" i="5"/>
  <c r="H11" i="5"/>
  <c r="H36" i="5" s="1"/>
  <c r="H41" i="4"/>
  <c r="H28" i="4"/>
  <c r="H19" i="5"/>
  <c r="H4" i="5"/>
  <c r="G21" i="4"/>
  <c r="G20" i="4" s="1"/>
  <c r="G39" i="4"/>
  <c r="H40" i="4"/>
  <c r="H26" i="4"/>
  <c r="H25" i="4" s="1"/>
  <c r="H22" i="4"/>
  <c r="H21" i="4" s="1"/>
  <c r="D3" i="5"/>
  <c r="H17" i="4"/>
  <c r="E15" i="4"/>
  <c r="E16" i="4"/>
  <c r="E7" i="4"/>
  <c r="D8" i="4"/>
  <c r="F8" i="4"/>
  <c r="F15" i="4"/>
  <c r="G8" i="4"/>
  <c r="D21" i="4"/>
  <c r="H15" i="5"/>
  <c r="E15" i="5"/>
  <c r="E39" i="4" l="1"/>
  <c r="D39" i="4"/>
  <c r="E25" i="4"/>
  <c r="E20" i="4" s="1"/>
  <c r="D25" i="4"/>
  <c r="D20" i="4" s="1"/>
  <c r="F25" i="4"/>
  <c r="F20" i="4" s="1"/>
  <c r="F39" i="4"/>
  <c r="F27" i="5"/>
  <c r="F3" i="5"/>
  <c r="E9" i="5"/>
  <c r="E3" i="5"/>
  <c r="E22" i="5"/>
  <c r="D22" i="5"/>
  <c r="H8" i="5"/>
  <c r="H9" i="5"/>
  <c r="H39" i="4"/>
  <c r="H22" i="5"/>
  <c r="H27" i="5"/>
  <c r="H20" i="4"/>
  <c r="H18" i="4"/>
  <c r="G15" i="4"/>
  <c r="D15" i="4"/>
  <c r="F16" i="4" l="1"/>
  <c r="E18" i="4"/>
  <c r="E8" i="5"/>
  <c r="E29" i="5"/>
  <c r="E31" i="5"/>
  <c r="E28" i="5"/>
  <c r="E27" i="5"/>
  <c r="D31" i="5"/>
  <c r="D27" i="5"/>
  <c r="H28" i="5"/>
  <c r="H29" i="5"/>
  <c r="H31" i="5"/>
  <c r="E38" i="4"/>
  <c r="E33" i="4" s="1"/>
  <c r="E32" i="4" s="1"/>
  <c r="G16" i="4"/>
  <c r="D16" i="4"/>
  <c r="H38" i="4"/>
  <c r="H33" i="4" s="1"/>
  <c r="H32" i="4" s="1"/>
  <c r="E17" i="5" l="1"/>
  <c r="E32" i="5"/>
  <c r="E42" i="5" s="1"/>
  <c r="E13" i="5"/>
  <c r="H17" i="5"/>
  <c r="H13" i="5"/>
  <c r="F28" i="5" l="1"/>
  <c r="F9" i="5"/>
  <c r="F8" i="5"/>
  <c r="F18" i="4"/>
  <c r="F29" i="5"/>
  <c r="F15" i="5"/>
  <c r="D9" i="5"/>
  <c r="D8" i="5"/>
  <c r="D28" i="5"/>
  <c r="D15" i="5"/>
  <c r="D29" i="5"/>
  <c r="G18" i="4"/>
  <c r="D18" i="4"/>
  <c r="H39" i="5" l="1"/>
  <c r="H34" i="5"/>
  <c r="H30" i="5"/>
  <c r="H32" i="5" s="1"/>
  <c r="F38" i="4"/>
  <c r="F33" i="4" s="1"/>
  <c r="F32" i="4" s="1"/>
  <c r="D38" i="4"/>
  <c r="D33" i="4" s="1"/>
  <c r="D32" i="4" s="1"/>
  <c r="G38" i="4"/>
  <c r="G33" i="4" s="1"/>
  <c r="G32" i="4" s="1"/>
  <c r="H41" i="5" l="1"/>
  <c r="H42" i="5" s="1"/>
  <c r="F32" i="5"/>
  <c r="F42" i="5" s="1"/>
  <c r="F13" i="5"/>
  <c r="F17" i="5"/>
  <c r="D17" i="5"/>
  <c r="D13" i="5"/>
  <c r="D32" i="5" l="1"/>
  <c r="D42" i="5" s="1"/>
</calcChain>
</file>

<file path=xl/sharedStrings.xml><?xml version="1.0" encoding="utf-8"?>
<sst xmlns="http://schemas.openxmlformats.org/spreadsheetml/2006/main" count="266" uniqueCount="224">
  <si>
    <t>Tržby z predaja tovaru</t>
  </si>
  <si>
    <t>Náklady vynaložené na obstaranie tovaru</t>
  </si>
  <si>
    <t>Obchodná marža</t>
  </si>
  <si>
    <t>Výroba</t>
  </si>
  <si>
    <t xml:space="preserve">     Tržby z predaja výrobkov a služieb</t>
  </si>
  <si>
    <t xml:space="preserve">     Aktivácia</t>
  </si>
  <si>
    <t xml:space="preserve">     Zmeny stavu vnútroorganiz. zásob</t>
  </si>
  <si>
    <t>Výrobná spotreba</t>
  </si>
  <si>
    <t xml:space="preserve">     Spotreba materiálu, energie a neskl.dod.</t>
  </si>
  <si>
    <t xml:space="preserve">     Služby</t>
  </si>
  <si>
    <t>Pridaná hodnota</t>
  </si>
  <si>
    <t>Osobné náklady</t>
  </si>
  <si>
    <t>Mzdové náklady</t>
  </si>
  <si>
    <t>Odmeny členom orgánov spol. a družstva</t>
  </si>
  <si>
    <t>Náklady na sociálne poistenie</t>
  </si>
  <si>
    <t>Sociálne náklady</t>
  </si>
  <si>
    <t>Dane a poplatky</t>
  </si>
  <si>
    <t>Odpisy a opr. pol. k hm./nehm.maj.</t>
  </si>
  <si>
    <t>Tržby z predaja dl. majetku a materiálu</t>
  </si>
  <si>
    <t>Zostatková cena dl. majetku a materiálu</t>
  </si>
  <si>
    <t>Tvorba a zúčt. opr. položiek k pohľad.</t>
  </si>
  <si>
    <t>Ostatné výnosy z hospodár. činnosti</t>
  </si>
  <si>
    <t>Ostatné náklady na hospodár. činnosť</t>
  </si>
  <si>
    <t>Prevod výnosov z hospodár. činnosti (-)</t>
  </si>
  <si>
    <t>Prevod nákladov na hospodár. činnosť (+)</t>
  </si>
  <si>
    <t>Výsledok z hospodárskej činnosti</t>
  </si>
  <si>
    <t>Tržby z predaja CP a podielov</t>
  </si>
  <si>
    <t>Predané cenné papiere a podiely</t>
  </si>
  <si>
    <t>Výnosy z dlhodobého finančného majetku</t>
  </si>
  <si>
    <t xml:space="preserve">     Výnosy z CP a podielov - podst. vplyv</t>
  </si>
  <si>
    <t xml:space="preserve">     Výnosy z ostatných dl. CP a podielov</t>
  </si>
  <si>
    <t xml:space="preserve">     Výnosy z ostatného dl. finanč. majetku</t>
  </si>
  <si>
    <t>Výnosy z krátkodobého finanč. Majetku</t>
  </si>
  <si>
    <t>Náklady na krátkodobý finančný majetok</t>
  </si>
  <si>
    <t xml:space="preserve">Výnosy z precenenia CP a z deriv. oper. </t>
  </si>
  <si>
    <t>Nákady na precenenie CP a deriv. oper.</t>
  </si>
  <si>
    <t>Tvorba a zúčtovanie opr. pol. k fin. maj.</t>
  </si>
  <si>
    <t>Výnosové úroky</t>
  </si>
  <si>
    <t>Nákladové úroky</t>
  </si>
  <si>
    <t>Kurzové zisky</t>
  </si>
  <si>
    <t>Kurzové straty</t>
  </si>
  <si>
    <t>Ostatné výnosy z finančnej činnosti</t>
  </si>
  <si>
    <t>Ostatné náklady na finančnú činnosť</t>
  </si>
  <si>
    <t>Prevod finančných výnosov (-)</t>
  </si>
  <si>
    <t>Prevod finančných nákladov (+)</t>
  </si>
  <si>
    <t>Výsledok z finančnej činnosti</t>
  </si>
  <si>
    <t xml:space="preserve">Výsledok z bežnej činnosti pred zd. </t>
  </si>
  <si>
    <t>Daň z príjmov z bežnej činnosti</t>
  </si>
  <si>
    <t>-splatná</t>
  </si>
  <si>
    <t>-odložená (+/-)</t>
  </si>
  <si>
    <t>Výsledok z bežnej činnosti po zdanení</t>
  </si>
  <si>
    <t>Mimoriadne výnosy</t>
  </si>
  <si>
    <t>Mimoriadne náklady</t>
  </si>
  <si>
    <t>Výsledok z mimoriadnej činn. pred zd.</t>
  </si>
  <si>
    <t>Daň z príjmov z mimoriadnej činnosti</t>
  </si>
  <si>
    <t>Výsledok z mimoriadnej činn. po zd.</t>
  </si>
  <si>
    <t>Prevod podielov na výsledku hosp. spol.</t>
  </si>
  <si>
    <t>Výsledok hospodárenia po zdanení</t>
  </si>
  <si>
    <t>AKTÍVA CELKOM</t>
  </si>
  <si>
    <t>Neobežný majetok</t>
  </si>
  <si>
    <t>Dlhodobý nehmotný majetok</t>
  </si>
  <si>
    <t xml:space="preserve">     Zriaďovacie náklady</t>
  </si>
  <si>
    <t xml:space="preserve">     Aktivované náklady na vývoj</t>
  </si>
  <si>
    <t xml:space="preserve">     Softvér</t>
  </si>
  <si>
    <t xml:space="preserve">     Oceniteľné práva</t>
  </si>
  <si>
    <t xml:space="preserve">     Goodwill</t>
  </si>
  <si>
    <t xml:space="preserve">     Ostatný dlhodobý nehmotný majetok</t>
  </si>
  <si>
    <t xml:space="preserve">     Poskytnuté preddavky na dl. nehm. maj.</t>
  </si>
  <si>
    <t>Dlhodobý hmotný majetok</t>
  </si>
  <si>
    <t xml:space="preserve">     Pozemky</t>
  </si>
  <si>
    <t xml:space="preserve">     Stavby</t>
  </si>
  <si>
    <t xml:space="preserve">     Samostatné hnuteľné veci</t>
  </si>
  <si>
    <t xml:space="preserve">     Pestovateľské celky trvalých porastov</t>
  </si>
  <si>
    <t xml:space="preserve">     Základné stádo a ťažné zvieratá</t>
  </si>
  <si>
    <t xml:space="preserve">     Ostatný dlhodobý hmotný majetok</t>
  </si>
  <si>
    <t xml:space="preserve">     Obstarávaný dlhodobý hmotný majetok</t>
  </si>
  <si>
    <t xml:space="preserve">     Poskytnuté preddavky na dl. hm. majetok</t>
  </si>
  <si>
    <t xml:space="preserve">     Opravná položka k nadobudnutému maj. </t>
  </si>
  <si>
    <t>Dlhodobý finančný majetok</t>
  </si>
  <si>
    <t xml:space="preserve">     Podielové CP a podiely v dcérskej jedn.</t>
  </si>
  <si>
    <t xml:space="preserve">     Podielové CP a podiely - podst. vplyv</t>
  </si>
  <si>
    <t xml:space="preserve">     Ostatný dlhodobý finančný majetok</t>
  </si>
  <si>
    <t xml:space="preserve">     Pôžičky jednotke v konsolid. celku</t>
  </si>
  <si>
    <t xml:space="preserve">     Pôžičky s dobou splatnosti najviac 1 rok</t>
  </si>
  <si>
    <t xml:space="preserve">     Obstarávaný dlhodobý finančný majetok</t>
  </si>
  <si>
    <t xml:space="preserve">     Poskytnuté preddavky na dl. fin. majetok</t>
  </si>
  <si>
    <t>Obežný majetok</t>
  </si>
  <si>
    <t>Zásoby</t>
  </si>
  <si>
    <t xml:space="preserve">     Materiál</t>
  </si>
  <si>
    <t xml:space="preserve">     Nedokončená výroba a polotovary</t>
  </si>
  <si>
    <t xml:space="preserve">     Zákazková výroba - doba ukon. &gt; 1 rok</t>
  </si>
  <si>
    <t xml:space="preserve">     Výrobky</t>
  </si>
  <si>
    <t xml:space="preserve">     Zvieratá</t>
  </si>
  <si>
    <t xml:space="preserve">     Tovar</t>
  </si>
  <si>
    <t xml:space="preserve">     Poskytnuté preddavky na zásoby</t>
  </si>
  <si>
    <t>Dlhodobé pohľadávky</t>
  </si>
  <si>
    <t xml:space="preserve">     Ostatné dl. pohľadávky v rámci kons. celku</t>
  </si>
  <si>
    <t xml:space="preserve">     Dl. pohľad. voči spoločníkom, čl. a združ.</t>
  </si>
  <si>
    <t xml:space="preserve">     Iné dlhodobé pohľadávky</t>
  </si>
  <si>
    <t xml:space="preserve">     Odložená daňová pohľadávka</t>
  </si>
  <si>
    <t>Krátkodobé pohľadávky</t>
  </si>
  <si>
    <t xml:space="preserve">     Pohľadávky z obchodného styku</t>
  </si>
  <si>
    <t xml:space="preserve">     Pohľadávky voči dcérskej a mat. jed. </t>
  </si>
  <si>
    <t xml:space="preserve">     Pohľad. voči spoločníkom, členom a zdr.</t>
  </si>
  <si>
    <t xml:space="preserve">     Ostatné pohľadávky v rámci kons. celku</t>
  </si>
  <si>
    <t xml:space="preserve">     Sociálne poistenie</t>
  </si>
  <si>
    <t xml:space="preserve">     Daňové pohľadávky a dotácie</t>
  </si>
  <si>
    <t xml:space="preserve">     Iné pohľadávky</t>
  </si>
  <si>
    <t>Finančné účty</t>
  </si>
  <si>
    <t xml:space="preserve">     Peniaze</t>
  </si>
  <si>
    <t xml:space="preserve">     Účty v bankách</t>
  </si>
  <si>
    <t xml:space="preserve">     Krátkodobý finančný majetok</t>
  </si>
  <si>
    <t>Časové rozlíšenie</t>
  </si>
  <si>
    <t xml:space="preserve">     Náklady budúcich období krátkodobé</t>
  </si>
  <si>
    <t xml:space="preserve">     Náklady budúcich období dlhodobé</t>
  </si>
  <si>
    <t xml:space="preserve">     Príjmy budúcich období dlhodobé</t>
  </si>
  <si>
    <t xml:space="preserve">     Príjmy budúcich období krátkodobé</t>
  </si>
  <si>
    <t>PASÍVA CELKOM</t>
  </si>
  <si>
    <t>Vlastné imanie</t>
  </si>
  <si>
    <t xml:space="preserve">     Základné imanie</t>
  </si>
  <si>
    <t xml:space="preserve">     Vlastné akcie a vlastné obch. podiely</t>
  </si>
  <si>
    <t xml:space="preserve">     Zmena základného imania</t>
  </si>
  <si>
    <t xml:space="preserve">     Pohľadávky za upísané vlastné imanie</t>
  </si>
  <si>
    <t>Kapitálové fondy</t>
  </si>
  <si>
    <t xml:space="preserve">     Emisné ážio</t>
  </si>
  <si>
    <t xml:space="preserve">     Ostatné kapitálové fondy</t>
  </si>
  <si>
    <t xml:space="preserve">     Zákonný rezerv. fond z kapit. vkladov</t>
  </si>
  <si>
    <t xml:space="preserve">     Oceň. rozdiely z precenenia maj. a záv. </t>
  </si>
  <si>
    <t xml:space="preserve">     Oceň. rozdiely z kapitálových účastín</t>
  </si>
  <si>
    <t>Fondy zo zisku</t>
  </si>
  <si>
    <t xml:space="preserve">     Zákonný rezervný fond</t>
  </si>
  <si>
    <t xml:space="preserve">     Nedeliteľný fond</t>
  </si>
  <si>
    <t>Výsledok hospodárenia min. rokov</t>
  </si>
  <si>
    <t xml:space="preserve">     Nerozdelený zisk minulých rokov</t>
  </si>
  <si>
    <t xml:space="preserve">     Neuhradená strata minulých rokov</t>
  </si>
  <si>
    <t>Záväzky</t>
  </si>
  <si>
    <t>Rezervy</t>
  </si>
  <si>
    <t xml:space="preserve">     Rezervy zákonné dlhodobé</t>
  </si>
  <si>
    <t xml:space="preserve">     Rezervy zákonné krátkodobé</t>
  </si>
  <si>
    <t xml:space="preserve">     Ostatné dlhodobé rezervy</t>
  </si>
  <si>
    <t xml:space="preserve">     Ostatné krátkodobé rezervy</t>
  </si>
  <si>
    <t>Dlhodobé záväzky</t>
  </si>
  <si>
    <t xml:space="preserve">     Dlhodobé záväzky z obchod. styku</t>
  </si>
  <si>
    <t xml:space="preserve">     Dlhodobé nevyfakturované dodávky</t>
  </si>
  <si>
    <t xml:space="preserve">     Dl. záväzky voči dcérskej a mat. jed.</t>
  </si>
  <si>
    <t xml:space="preserve">     Dlhodobé prijaté preddavky</t>
  </si>
  <si>
    <t xml:space="preserve">     Dlhodobé  zmenky na úhradu</t>
  </si>
  <si>
    <t xml:space="preserve">     Vydané dlhopisy</t>
  </si>
  <si>
    <t xml:space="preserve">     Záväzky zo sociálneho fondu</t>
  </si>
  <si>
    <t xml:space="preserve">     Ostatné dlhodobé záväzky</t>
  </si>
  <si>
    <t xml:space="preserve">     Odložený daňový záväzok</t>
  </si>
  <si>
    <t>Krátkodobé záväzky</t>
  </si>
  <si>
    <t xml:space="preserve">     Záväzky z obchodného styku</t>
  </si>
  <si>
    <t xml:space="preserve">     Nevyfakturované dodávky</t>
  </si>
  <si>
    <t xml:space="preserve">     Záväzky voči dcérskej a materskej jed. </t>
  </si>
  <si>
    <t xml:space="preserve">     Ostatné záväzky v rámci konsolid. celku</t>
  </si>
  <si>
    <t xml:space="preserve">     Záväzky voči spoločníkom a združeniu</t>
  </si>
  <si>
    <t xml:space="preserve">     Záväzky voči zamestnancom</t>
  </si>
  <si>
    <t xml:space="preserve">     Záväzky zo sociálneho poistenia</t>
  </si>
  <si>
    <t xml:space="preserve">     Daňové záväzky a dotácie</t>
  </si>
  <si>
    <t>Krátkodobé finančné výpomoci</t>
  </si>
  <si>
    <t>Bankové úvery</t>
  </si>
  <si>
    <t xml:space="preserve">     Bankové úvery dlhodobé</t>
  </si>
  <si>
    <t xml:space="preserve">     Bežné bankové úvery</t>
  </si>
  <si>
    <t xml:space="preserve">     Výdavky budúcich období dlhodobé</t>
  </si>
  <si>
    <t xml:space="preserve">     Výdavky budúcich období krátkodobé</t>
  </si>
  <si>
    <t xml:space="preserve">     Výnosy budúcich období dlhodobé</t>
  </si>
  <si>
    <t xml:space="preserve">     Výnosy budúcich období krátkodobé</t>
  </si>
  <si>
    <t>SKRÁTENÉ VÝKAZY</t>
  </si>
  <si>
    <t>VÝSLEDOVKA - Tržby celkom</t>
  </si>
  <si>
    <t xml:space="preserve">Obchodná marža </t>
  </si>
  <si>
    <t xml:space="preserve">     Spotreba materiálu, energie a neskl. dod.</t>
  </si>
  <si>
    <t xml:space="preserve">AKTÍVA CELKOM </t>
  </si>
  <si>
    <t>Základné imanie</t>
  </si>
  <si>
    <t xml:space="preserve">VYBRANÉ UKAZOVATELE </t>
  </si>
  <si>
    <t>Marža pridanej hodnoty</t>
  </si>
  <si>
    <t>Výsledok za účtovné obdobie pred zd.</t>
  </si>
  <si>
    <t xml:space="preserve">     Obstarávaný dl. nehmotný majetok</t>
  </si>
  <si>
    <t xml:space="preserve">     Účty v bank. s dobou viazanosti &gt; 1 rok</t>
  </si>
  <si>
    <t xml:space="preserve">     Obstarávaný krátk. finančný majetok</t>
  </si>
  <si>
    <t xml:space="preserve">     Ostatné záväzky</t>
  </si>
  <si>
    <t xml:space="preserve">     Ostatné dl. cenné papiere a podiely</t>
  </si>
  <si>
    <t xml:space="preserve">     Oceň. rozdiely pri zlúčení, splyn. a rozd.</t>
  </si>
  <si>
    <t xml:space="preserve">     Ostatné dl. záväzky v rámci kons. celku</t>
  </si>
  <si>
    <t xml:space="preserve">     Štatutárne fondy a ostatné fondy</t>
  </si>
  <si>
    <t xml:space="preserve">     Dl. pohľadávky z obchodného styku</t>
  </si>
  <si>
    <t xml:space="preserve">     Dl. pohľadávky voči dcérskej a mat. jed.</t>
  </si>
  <si>
    <t>Pracovný kapitál</t>
  </si>
  <si>
    <t>Počet zamestnancov</t>
  </si>
  <si>
    <t xml:space="preserve">     - absolútny ukazovateľ (čistý zisk + odpisy)</t>
  </si>
  <si>
    <t xml:space="preserve">     - pomerový ukazovateľ (čistý zisk / odpisy)</t>
  </si>
  <si>
    <t xml:space="preserve">     - ukazovateľ úrokového krytia</t>
  </si>
  <si>
    <t xml:space="preserve">     - D/E</t>
  </si>
  <si>
    <t xml:space="preserve">     - ukazovateľ prevádzkovej nákladovosti</t>
  </si>
  <si>
    <t xml:space="preserve">     - rentabilita vlastného kapitálu</t>
  </si>
  <si>
    <t xml:space="preserve">     - doba inkasa krátkodobých pohľadávok (v dňoch)</t>
  </si>
  <si>
    <t xml:space="preserve">     - doba obratu zásob</t>
  </si>
  <si>
    <t xml:space="preserve">     - obrátkovosť dlhodobého majetku</t>
  </si>
  <si>
    <t xml:space="preserve">     - osobné náklady na jednotku výnosov</t>
  </si>
  <si>
    <t xml:space="preserve">     - priemerný osobný náklad na zamestnanca</t>
  </si>
  <si>
    <t xml:space="preserve">     - tržby na 1 zamestnanca</t>
  </si>
  <si>
    <t>Pomer pracovného kapitálu k celkovým aktívam</t>
  </si>
  <si>
    <t>Pomer zisku po zdanení k celkovým aktívam</t>
  </si>
  <si>
    <t>Pomer zisku pred zdanením a úrokov k celk. aktívam</t>
  </si>
  <si>
    <t>Pomer tržieb k celk. aktiv.</t>
  </si>
  <si>
    <t xml:space="preserve">Altmanov index </t>
  </si>
  <si>
    <t>Pomer tržnej hodnoty VK k účtovnej hodnote cudzieho kap.</t>
  </si>
  <si>
    <t>Zdroj samofinancovania</t>
  </si>
  <si>
    <t xml:space="preserve">Miera zadĺženosti </t>
  </si>
  <si>
    <t>Miera nákladovosti</t>
  </si>
  <si>
    <t xml:space="preserve">Rentabilita </t>
  </si>
  <si>
    <t>Aktivita</t>
  </si>
  <si>
    <t>Produktivita práce</t>
  </si>
  <si>
    <t>KOMPLEXNÉ HODNOTENIE PODNIKU</t>
  </si>
  <si>
    <t xml:space="preserve">     - ukazovateľ úrokového zadĺženia (v %)</t>
  </si>
  <si>
    <t>Aktíva celkom</t>
  </si>
  <si>
    <t>EBIT</t>
  </si>
  <si>
    <t>Výnosy celkom</t>
  </si>
  <si>
    <t>Krátkodobé bankové úvery</t>
  </si>
  <si>
    <t>Index IN05</t>
  </si>
  <si>
    <t>Výška transferu zo štátneho rozpočtu</t>
  </si>
  <si>
    <t>Krátkodobé záväzky, finančné výpomoci a transfery zo ŠR</t>
  </si>
  <si>
    <t>Cudzie zdroje celkom (vrátane transferu zo ŠR)</t>
  </si>
  <si>
    <t xml:space="preserve">     - doba splatnosti krátkodobých záväzkov (v dňoch)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</si>
</sst>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4" fontId="1" fillId="2" borderId="24" xfId="0" applyNumberFormat="1" applyFont="1" applyFill="1" applyBorder="1" applyProtection="1">
      <protection hidden="1"/>
    </xf>
    <xf numFmtId="0" fontId="0" fillId="0" borderId="0" xfId="0" applyProtection="1">
      <protection hidden="1"/>
    </xf>
    <xf numFmtId="0" fontId="0" fillId="2" borderId="25" xfId="0" applyFill="1" applyBorder="1" applyProtection="1">
      <protection hidden="1"/>
    </xf>
    <xf numFmtId="0" fontId="1" fillId="2" borderId="26" xfId="0" applyFont="1" applyFill="1" applyBorder="1" applyProtection="1">
      <protection hidden="1"/>
    </xf>
    <xf numFmtId="0" fontId="0" fillId="2" borderId="27" xfId="0" applyFill="1" applyBorder="1" applyProtection="1">
      <protection hidden="1"/>
    </xf>
    <xf numFmtId="0" fontId="1" fillId="2" borderId="27" xfId="0" applyFont="1" applyFill="1" applyBorder="1" applyProtection="1">
      <protection hidden="1"/>
    </xf>
    <xf numFmtId="4" fontId="1" fillId="2" borderId="27" xfId="0" applyNumberFormat="1" applyFont="1" applyFill="1" applyBorder="1" applyProtection="1">
      <protection hidden="1"/>
    </xf>
    <xf numFmtId="0" fontId="0" fillId="2" borderId="14" xfId="0" applyFill="1" applyBorder="1" applyProtection="1">
      <protection hidden="1"/>
    </xf>
    <xf numFmtId="0" fontId="0" fillId="2" borderId="3" xfId="0" applyFont="1" applyFill="1" applyBorder="1" applyProtection="1">
      <protection hidden="1"/>
    </xf>
    <xf numFmtId="4" fontId="0" fillId="2" borderId="3" xfId="0" applyNumberFormat="1" applyFill="1" applyBorder="1" applyProtection="1">
      <protection hidden="1"/>
    </xf>
    <xf numFmtId="4" fontId="0" fillId="2" borderId="22" xfId="0" applyNumberFormat="1" applyFill="1" applyBorder="1" applyProtection="1">
      <protection hidden="1"/>
    </xf>
    <xf numFmtId="0" fontId="0" fillId="2" borderId="15" xfId="0" applyFill="1" applyBorder="1" applyProtection="1">
      <protection hidden="1"/>
    </xf>
    <xf numFmtId="0" fontId="0" fillId="0" borderId="1" xfId="0" applyFont="1" applyBorder="1" applyProtection="1">
      <protection hidden="1"/>
    </xf>
    <xf numFmtId="0" fontId="0" fillId="0" borderId="18" xfId="0" applyFont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0" borderId="2" xfId="0" applyFont="1" applyBorder="1" applyProtection="1">
      <protection hidden="1"/>
    </xf>
    <xf numFmtId="0" fontId="0" fillId="2" borderId="28" xfId="0" applyFill="1" applyBorder="1" applyProtection="1">
      <protection hidden="1"/>
    </xf>
    <xf numFmtId="0" fontId="1" fillId="2" borderId="29" xfId="0" applyFont="1" applyFill="1" applyBorder="1" applyProtection="1">
      <protection hidden="1"/>
    </xf>
    <xf numFmtId="0" fontId="0" fillId="0" borderId="3" xfId="0" applyFont="1" applyBorder="1" applyProtection="1">
      <protection hidden="1"/>
    </xf>
    <xf numFmtId="0" fontId="0" fillId="2" borderId="17" xfId="0" applyFill="1" applyBorder="1" applyProtection="1">
      <protection hidden="1"/>
    </xf>
    <xf numFmtId="0" fontId="0" fillId="0" borderId="1" xfId="0" applyBorder="1" applyProtection="1">
      <protection hidden="1"/>
    </xf>
    <xf numFmtId="0" fontId="0" fillId="0" borderId="18" xfId="0" applyBorder="1" applyProtection="1">
      <protection hidden="1"/>
    </xf>
    <xf numFmtId="0" fontId="0" fillId="2" borderId="30" xfId="0" applyFill="1" applyBorder="1" applyProtection="1">
      <protection hidden="1"/>
    </xf>
    <xf numFmtId="0" fontId="0" fillId="2" borderId="31" xfId="0" applyFill="1" applyBorder="1" applyProtection="1">
      <protection hidden="1"/>
    </xf>
    <xf numFmtId="4" fontId="0" fillId="2" borderId="31" xfId="0" applyNumberFormat="1" applyFill="1" applyBorder="1" applyProtection="1">
      <protection hidden="1"/>
    </xf>
    <xf numFmtId="4" fontId="0" fillId="2" borderId="32" xfId="0" applyNumberFormat="1" applyFill="1" applyBorder="1" applyProtection="1">
      <protection hidden="1"/>
    </xf>
    <xf numFmtId="0" fontId="0" fillId="2" borderId="1" xfId="0" applyFill="1" applyBorder="1" applyProtection="1">
      <protection hidden="1"/>
    </xf>
    <xf numFmtId="4" fontId="0" fillId="2" borderId="1" xfId="0" applyNumberFormat="1" applyFill="1" applyBorder="1" applyProtection="1">
      <protection hidden="1"/>
    </xf>
    <xf numFmtId="4" fontId="0" fillId="2" borderId="20" xfId="0" applyNumberFormat="1" applyFill="1" applyBorder="1" applyProtection="1">
      <protection hidden="1"/>
    </xf>
    <xf numFmtId="0" fontId="0" fillId="0" borderId="2" xfId="0" applyBorder="1" applyProtection="1">
      <protection hidden="1"/>
    </xf>
    <xf numFmtId="0" fontId="0" fillId="2" borderId="6" xfId="0" applyFill="1" applyBorder="1" applyProtection="1">
      <protection hidden="1"/>
    </xf>
    <xf numFmtId="0" fontId="1" fillId="2" borderId="12" xfId="0" applyFont="1" applyFill="1" applyBorder="1" applyProtection="1">
      <protection hidden="1"/>
    </xf>
    <xf numFmtId="4" fontId="1" fillId="2" borderId="5" xfId="0" applyNumberFormat="1" applyFont="1" applyFill="1" applyBorder="1" applyProtection="1">
      <protection hidden="1"/>
    </xf>
    <xf numFmtId="0" fontId="0" fillId="0" borderId="3" xfId="0" applyBorder="1" applyProtection="1">
      <protection hidden="1"/>
    </xf>
    <xf numFmtId="0" fontId="0" fillId="2" borderId="16" xfId="0" applyFill="1" applyBorder="1" applyProtection="1">
      <protection hidden="1"/>
    </xf>
    <xf numFmtId="14" fontId="1" fillId="2" borderId="16" xfId="0" applyNumberFormat="1" applyFont="1" applyFill="1" applyBorder="1" applyAlignment="1" applyProtection="1">
      <alignment horizontal="center"/>
      <protection hidden="1"/>
    </xf>
    <xf numFmtId="14" fontId="1" fillId="2" borderId="12" xfId="0" applyNumberFormat="1" applyFont="1" applyFill="1" applyBorder="1" applyAlignment="1" applyProtection="1">
      <alignment horizontal="center"/>
      <protection hidden="1"/>
    </xf>
    <xf numFmtId="0" fontId="0" fillId="2" borderId="9" xfId="0" applyFill="1" applyBorder="1" applyProtection="1">
      <protection hidden="1"/>
    </xf>
    <xf numFmtId="4" fontId="0" fillId="2" borderId="33" xfId="0" applyNumberFormat="1" applyFill="1" applyBorder="1" applyProtection="1">
      <protection hidden="1"/>
    </xf>
    <xf numFmtId="0" fontId="0" fillId="2" borderId="19" xfId="0" applyFill="1" applyBorder="1" applyProtection="1">
      <protection hidden="1"/>
    </xf>
    <xf numFmtId="4" fontId="1" fillId="2" borderId="8" xfId="0" applyNumberFormat="1" applyFont="1" applyFill="1" applyBorder="1" applyProtection="1">
      <protection hidden="1"/>
    </xf>
    <xf numFmtId="4" fontId="0" fillId="2" borderId="8" xfId="0" applyNumberFormat="1" applyFill="1" applyBorder="1" applyProtection="1">
      <protection hidden="1"/>
    </xf>
    <xf numFmtId="4" fontId="0" fillId="2" borderId="5" xfId="0" applyNumberFormat="1" applyFill="1" applyBorder="1" applyProtection="1">
      <protection hidden="1"/>
    </xf>
    <xf numFmtId="4" fontId="0" fillId="0" borderId="0" xfId="0" applyNumberFormat="1" applyProtection="1">
      <protection hidden="1"/>
    </xf>
    <xf numFmtId="4" fontId="0" fillId="2" borderId="13" xfId="0" applyNumberFormat="1" applyFill="1" applyBorder="1" applyProtection="1">
      <protection hidden="1"/>
    </xf>
    <xf numFmtId="4" fontId="0" fillId="2" borderId="18" xfId="0" applyNumberFormat="1" applyFill="1" applyBorder="1" applyProtection="1">
      <protection hidden="1"/>
    </xf>
    <xf numFmtId="0" fontId="1" fillId="2" borderId="12" xfId="0" applyFont="1" applyFill="1" applyBorder="1" applyAlignment="1" applyProtection="1">
      <alignment horizontal="center"/>
      <protection hidden="1"/>
    </xf>
    <xf numFmtId="0" fontId="1" fillId="0" borderId="3" xfId="0" applyFont="1" applyBorder="1" applyProtection="1">
      <protection hidden="1"/>
    </xf>
    <xf numFmtId="4" fontId="0" fillId="0" borderId="3" xfId="0" applyNumberFormat="1" applyBorder="1" applyProtection="1">
      <protection hidden="1"/>
    </xf>
    <xf numFmtId="4" fontId="0" fillId="0" borderId="22" xfId="0" applyNumberFormat="1" applyBorder="1" applyProtection="1">
      <protection hidden="1"/>
    </xf>
    <xf numFmtId="4" fontId="0" fillId="0" borderId="2" xfId="0" applyNumberFormat="1" applyBorder="1" applyProtection="1">
      <protection hidden="1"/>
    </xf>
    <xf numFmtId="4" fontId="0" fillId="0" borderId="21" xfId="0" applyNumberFormat="1" applyBorder="1" applyProtection="1">
      <protection hidden="1"/>
    </xf>
    <xf numFmtId="0" fontId="0" fillId="0" borderId="15" xfId="0" applyBorder="1" applyProtection="1">
      <protection hidden="1"/>
    </xf>
    <xf numFmtId="4" fontId="0" fillId="0" borderId="1" xfId="0" applyNumberFormat="1" applyBorder="1" applyProtection="1">
      <protection hidden="1"/>
    </xf>
    <xf numFmtId="4" fontId="0" fillId="0" borderId="20" xfId="0" applyNumberFormat="1" applyBorder="1" applyProtection="1">
      <protection hidden="1"/>
    </xf>
    <xf numFmtId="0" fontId="1" fillId="0" borderId="1" xfId="0" applyFont="1" applyBorder="1" applyProtection="1">
      <protection hidden="1"/>
    </xf>
    <xf numFmtId="0" fontId="0" fillId="0" borderId="33" xfId="0" applyBorder="1" applyProtection="1">
      <protection hidden="1"/>
    </xf>
    <xf numFmtId="4" fontId="0" fillId="0" borderId="33" xfId="0" applyNumberFormat="1" applyBorder="1" applyProtection="1">
      <protection hidden="1"/>
    </xf>
    <xf numFmtId="4" fontId="0" fillId="0" borderId="34" xfId="0" applyNumberFormat="1" applyBorder="1" applyProtection="1">
      <protection hidden="1"/>
    </xf>
    <xf numFmtId="4" fontId="0" fillId="0" borderId="18" xfId="0" applyNumberFormat="1" applyBorder="1" applyProtection="1">
      <protection hidden="1"/>
    </xf>
    <xf numFmtId="4" fontId="0" fillId="0" borderId="23" xfId="0" applyNumberFormat="1" applyBorder="1" applyProtection="1">
      <protection hidden="1"/>
    </xf>
    <xf numFmtId="0" fontId="0" fillId="0" borderId="33" xfId="0" applyFont="1" applyBorder="1" applyProtection="1">
      <protection hidden="1"/>
    </xf>
    <xf numFmtId="0" fontId="1" fillId="2" borderId="36" xfId="0" applyFont="1" applyFill="1" applyBorder="1" applyProtection="1">
      <protection hidden="1"/>
    </xf>
    <xf numFmtId="4" fontId="1" fillId="2" borderId="3" xfId="0" applyNumberFormat="1" applyFont="1" applyFill="1" applyBorder="1" applyProtection="1">
      <protection hidden="1"/>
    </xf>
    <xf numFmtId="4" fontId="1" fillId="2" borderId="22" xfId="0" applyNumberFormat="1" applyFont="1" applyFill="1" applyBorder="1" applyProtection="1">
      <protection hidden="1"/>
    </xf>
    <xf numFmtId="14" fontId="1" fillId="2" borderId="5" xfId="0" applyNumberFormat="1" applyFont="1" applyFill="1" applyBorder="1" applyAlignment="1" applyProtection="1">
      <alignment horizontal="center"/>
      <protection hidden="1"/>
    </xf>
    <xf numFmtId="10" fontId="0" fillId="0" borderId="1" xfId="0" applyNumberFormat="1" applyBorder="1" applyProtection="1">
      <protection hidden="1"/>
    </xf>
    <xf numFmtId="10" fontId="0" fillId="0" borderId="20" xfId="0" applyNumberFormat="1" applyBorder="1" applyProtection="1">
      <protection hidden="1"/>
    </xf>
    <xf numFmtId="4" fontId="0" fillId="0" borderId="2" xfId="0" applyNumberFormat="1" applyBorder="1" applyAlignment="1" applyProtection="1">
      <alignment horizontal="right"/>
      <protection hidden="1"/>
    </xf>
    <xf numFmtId="0" fontId="0" fillId="2" borderId="37" xfId="0" applyFill="1" applyBorder="1" applyProtection="1">
      <protection hidden="1"/>
    </xf>
    <xf numFmtId="0" fontId="1" fillId="3" borderId="35" xfId="0" applyFont="1" applyFill="1" applyBorder="1" applyProtection="1">
      <protection hidden="1"/>
    </xf>
    <xf numFmtId="4" fontId="0" fillId="3" borderId="10" xfId="0" applyNumberFormat="1" applyFill="1" applyBorder="1" applyProtection="1">
      <protection hidden="1"/>
    </xf>
    <xf numFmtId="4" fontId="0" fillId="3" borderId="11" xfId="0" applyNumberFormat="1" applyFill="1" applyBorder="1" applyProtection="1">
      <protection hidden="1"/>
    </xf>
    <xf numFmtId="0" fontId="1" fillId="3" borderId="38" xfId="0" applyFont="1" applyFill="1" applyBorder="1" applyProtection="1">
      <protection hidden="1"/>
    </xf>
    <xf numFmtId="4" fontId="0" fillId="3" borderId="39" xfId="0" applyNumberFormat="1" applyFill="1" applyBorder="1" applyProtection="1">
      <protection hidden="1"/>
    </xf>
    <xf numFmtId="4" fontId="0" fillId="3" borderId="40" xfId="0" applyNumberFormat="1" applyFill="1" applyBorder="1" applyProtection="1">
      <protection hidden="1"/>
    </xf>
    <xf numFmtId="4" fontId="0" fillId="0" borderId="3" xfId="0" applyNumberFormat="1" applyBorder="1" applyAlignment="1" applyProtection="1">
      <alignment horizontal="right"/>
      <protection hidden="1"/>
    </xf>
    <xf numFmtId="4" fontId="0" fillId="0" borderId="22" xfId="0" applyNumberFormat="1" applyBorder="1" applyAlignment="1" applyProtection="1">
      <alignment horizontal="right"/>
      <protection hidden="1"/>
    </xf>
    <xf numFmtId="2" fontId="0" fillId="0" borderId="33" xfId="0" applyNumberFormat="1" applyBorder="1" applyProtection="1">
      <protection hidden="1"/>
    </xf>
    <xf numFmtId="2" fontId="0" fillId="0" borderId="34" xfId="0" applyNumberFormat="1" applyBorder="1" applyProtection="1">
      <protection hidden="1"/>
    </xf>
    <xf numFmtId="2" fontId="0" fillId="0" borderId="3" xfId="0" applyNumberFormat="1" applyBorder="1" applyProtection="1">
      <protection hidden="1"/>
    </xf>
    <xf numFmtId="2" fontId="0" fillId="0" borderId="20" xfId="0" applyNumberFormat="1" applyBorder="1" applyProtection="1">
      <protection hidden="1"/>
    </xf>
    <xf numFmtId="0" fontId="0" fillId="0" borderId="4" xfId="0" applyBorder="1" applyProtection="1">
      <protection hidden="1"/>
    </xf>
    <xf numFmtId="2" fontId="0" fillId="0" borderId="4" xfId="0" applyNumberFormat="1" applyBorder="1" applyProtection="1">
      <protection hidden="1"/>
    </xf>
    <xf numFmtId="0" fontId="1" fillId="2" borderId="14" xfId="0" applyFont="1" applyFill="1" applyBorder="1" applyProtection="1">
      <protection hidden="1"/>
    </xf>
    <xf numFmtId="0" fontId="1" fillId="2" borderId="44" xfId="0" applyFont="1" applyFill="1" applyBorder="1" applyProtection="1">
      <protection hidden="1"/>
    </xf>
    <xf numFmtId="2" fontId="1" fillId="2" borderId="44" xfId="0" applyNumberFormat="1" applyFont="1" applyFill="1" applyBorder="1" applyProtection="1">
      <protection hidden="1"/>
    </xf>
    <xf numFmtId="2" fontId="1" fillId="2" borderId="45" xfId="0" applyNumberFormat="1" applyFont="1" applyFill="1" applyBorder="1" applyProtection="1">
      <protection hidden="1"/>
    </xf>
    <xf numFmtId="0" fontId="0" fillId="2" borderId="42" xfId="0" applyFill="1" applyBorder="1" applyProtection="1">
      <protection hidden="1"/>
    </xf>
    <xf numFmtId="0" fontId="0" fillId="2" borderId="43" xfId="0" applyFill="1" applyBorder="1" applyProtection="1">
      <protection hidden="1"/>
    </xf>
    <xf numFmtId="0" fontId="1" fillId="2" borderId="17" xfId="0" applyFont="1" applyFill="1" applyBorder="1" applyProtection="1">
      <protection hidden="1"/>
    </xf>
    <xf numFmtId="0" fontId="1" fillId="2" borderId="46" xfId="0" applyFont="1" applyFill="1" applyBorder="1" applyProtection="1">
      <protection hidden="1"/>
    </xf>
    <xf numFmtId="2" fontId="1" fillId="2" borderId="46" xfId="0" applyNumberFormat="1" applyFont="1" applyFill="1" applyBorder="1" applyProtection="1">
      <protection hidden="1"/>
    </xf>
    <xf numFmtId="2" fontId="1" fillId="2" borderId="47" xfId="0" applyNumberFormat="1" applyFont="1" applyFill="1" applyBorder="1" applyProtection="1">
      <protection hidden="1"/>
    </xf>
    <xf numFmtId="0" fontId="1" fillId="4" borderId="41" xfId="0" applyFont="1" applyFill="1" applyBorder="1" applyProtection="1">
      <protection hidden="1"/>
    </xf>
    <xf numFmtId="0" fontId="1" fillId="4" borderId="7" xfId="0" applyFont="1" applyFill="1" applyBorder="1" applyAlignment="1" applyProtection="1">
      <alignment horizontal="left" vertical="center"/>
      <protection hidden="1"/>
    </xf>
    <xf numFmtId="10" fontId="1" fillId="4" borderId="7" xfId="0" applyNumberFormat="1" applyFont="1" applyFill="1" applyBorder="1" applyAlignment="1" applyProtection="1">
      <alignment horizontal="center" wrapText="1"/>
      <protection hidden="1"/>
    </xf>
    <xf numFmtId="10" fontId="1" fillId="4" borderId="8" xfId="0" applyNumberFormat="1" applyFont="1" applyFill="1" applyBorder="1" applyAlignment="1" applyProtection="1">
      <alignment horizontal="center" wrapText="1"/>
      <protection hidden="1"/>
    </xf>
    <xf numFmtId="4" fontId="0" fillId="0" borderId="1" xfId="0" applyNumberFormat="1" applyFill="1" applyBorder="1" applyProtection="1">
      <protection locked="0" hidden="1"/>
    </xf>
    <xf numFmtId="4" fontId="0" fillId="0" borderId="20" xfId="0" applyNumberFormat="1" applyFill="1" applyBorder="1" applyProtection="1">
      <protection locked="0" hidden="1"/>
    </xf>
    <xf numFmtId="4" fontId="0" fillId="0" borderId="18" xfId="0" applyNumberFormat="1" applyFill="1" applyBorder="1" applyProtection="1">
      <protection locked="0" hidden="1"/>
    </xf>
    <xf numFmtId="4" fontId="0" fillId="0" borderId="23" xfId="0" applyNumberFormat="1" applyFill="1" applyBorder="1" applyProtection="1">
      <protection locked="0" hidden="1"/>
    </xf>
    <xf numFmtId="4" fontId="0" fillId="0" borderId="2" xfId="0" applyNumberFormat="1" applyFill="1" applyBorder="1" applyProtection="1">
      <protection locked="0" hidden="1"/>
    </xf>
    <xf numFmtId="4" fontId="0" fillId="0" borderId="21" xfId="0" applyNumberFormat="1" applyFill="1" applyBorder="1" applyProtection="1">
      <protection locked="0" hidden="1"/>
    </xf>
    <xf numFmtId="4" fontId="0" fillId="0" borderId="3" xfId="0" applyNumberFormat="1" applyFill="1" applyBorder="1" applyProtection="1">
      <protection locked="0" hidden="1"/>
    </xf>
    <xf numFmtId="4" fontId="0" fillId="0" borderId="22" xfId="0" applyNumberFormat="1" applyFill="1" applyBorder="1" applyProtection="1">
      <protection locked="0" hidden="1"/>
    </xf>
    <xf numFmtId="4" fontId="0" fillId="2" borderId="1" xfId="0" applyNumberFormat="1" applyFill="1" applyBorder="1" applyProtection="1">
      <protection locked="0" hidden="1"/>
    </xf>
    <xf numFmtId="4" fontId="0" fillId="0" borderId="2" xfId="0" applyNumberFormat="1" applyFill="1" applyBorder="1" applyAlignment="1" applyProtection="1">
      <alignment horizontal="right"/>
      <protection locked="0" hidden="1"/>
    </xf>
    <xf numFmtId="3" fontId="0" fillId="0" borderId="2" xfId="0" applyNumberFormat="1" applyFill="1" applyBorder="1" applyProtection="1">
      <protection locked="0" hidden="1"/>
    </xf>
    <xf numFmtId="3" fontId="0" fillId="0" borderId="21" xfId="0" applyNumberFormat="1" applyFill="1" applyBorder="1" applyProtection="1">
      <protection locked="0" hidden="1"/>
    </xf>
    <xf numFmtId="14" fontId="1" fillId="2" borderId="16" xfId="0" applyNumberFormat="1" applyFont="1" applyFill="1" applyBorder="1" applyProtection="1">
      <protection hidden="1"/>
    </xf>
    <xf numFmtId="14" fontId="1" fillId="2" borderId="12" xfId="0" applyNumberFormat="1" applyFont="1" applyFill="1" applyBorder="1" applyProtection="1">
      <protection hidden="1"/>
    </xf>
    <xf numFmtId="0" fontId="2" fillId="2" borderId="16" xfId="0" applyFont="1" applyFill="1" applyBorder="1" applyProtection="1">
      <protection hidden="1"/>
    </xf>
    <xf numFmtId="4" fontId="0" fillId="0" borderId="48" xfId="0" applyNumberFormat="1" applyBorder="1" applyProtection="1">
      <protection hidden="1"/>
    </xf>
    <xf numFmtId="4" fontId="0" fillId="0" borderId="40" xfId="0" applyNumberFormat="1" applyBorder="1" applyProtection="1">
      <protection hidden="1"/>
    </xf>
    <xf numFmtId="4" fontId="0" fillId="0" borderId="49" xfId="0" applyNumberFormat="1" applyBorder="1" applyProtection="1">
      <protection hidden="1"/>
    </xf>
    <xf numFmtId="4" fontId="0" fillId="0" borderId="11" xfId="0" applyNumberFormat="1" applyBorder="1" applyProtection="1">
      <protection hidden="1"/>
    </xf>
    <xf numFmtId="4" fontId="0" fillId="0" borderId="51" xfId="0" applyNumberFormat="1" applyBorder="1" applyProtection="1">
      <protection hidden="1"/>
    </xf>
    <xf numFmtId="4" fontId="0" fillId="2" borderId="35" xfId="0" applyNumberFormat="1" applyFill="1" applyBorder="1" applyProtection="1">
      <protection hidden="1"/>
    </xf>
    <xf numFmtId="4" fontId="0" fillId="2" borderId="38" xfId="0" applyNumberFormat="1" applyFill="1" applyBorder="1" applyProtection="1">
      <protection hidden="1"/>
    </xf>
    <xf numFmtId="4" fontId="0" fillId="0" borderId="52" xfId="0" applyNumberFormat="1" applyFill="1" applyBorder="1" applyProtection="1">
      <protection locked="0" hidden="1"/>
    </xf>
    <xf numFmtId="4" fontId="1" fillId="2" borderId="6" xfId="0" applyNumberFormat="1" applyFont="1" applyFill="1" applyBorder="1" applyProtection="1">
      <protection hidden="1"/>
    </xf>
    <xf numFmtId="4" fontId="0" fillId="2" borderId="53" xfId="0" applyNumberFormat="1" applyFill="1" applyBorder="1" applyProtection="1">
      <protection hidden="1"/>
    </xf>
    <xf numFmtId="4" fontId="0" fillId="0" borderId="38" xfId="0" applyNumberFormat="1" applyFill="1" applyBorder="1" applyProtection="1">
      <protection locked="0" hidden="1"/>
    </xf>
    <xf numFmtId="4" fontId="0" fillId="0" borderId="54" xfId="0" applyNumberFormat="1" applyFill="1" applyBorder="1" applyProtection="1">
      <protection locked="0" hidden="1"/>
    </xf>
    <xf numFmtId="4" fontId="0" fillId="2" borderId="6" xfId="0" applyNumberFormat="1" applyFill="1" applyBorder="1" applyProtection="1">
      <protection hidden="1"/>
    </xf>
    <xf numFmtId="4" fontId="0" fillId="2" borderId="38" xfId="0" applyNumberFormat="1" applyFill="1" applyBorder="1" applyProtection="1">
      <protection locked="0" hidden="1"/>
    </xf>
    <xf numFmtId="4" fontId="0" fillId="0" borderId="53" xfId="0" applyNumberFormat="1" applyFill="1" applyBorder="1" applyProtection="1">
      <protection locked="0" hidden="1"/>
    </xf>
    <xf numFmtId="4" fontId="0" fillId="2" borderId="37" xfId="0" applyNumberFormat="1" applyFill="1" applyBorder="1" applyProtection="1">
      <protection hidden="1"/>
    </xf>
    <xf numFmtId="4" fontId="0" fillId="2" borderId="52" xfId="0" applyNumberFormat="1" applyFill="1" applyBorder="1" applyProtection="1">
      <protection hidden="1"/>
    </xf>
    <xf numFmtId="4" fontId="0" fillId="2" borderId="11" xfId="0" applyNumberFormat="1" applyFill="1" applyBorder="1" applyProtection="1">
      <protection hidden="1"/>
    </xf>
    <xf numFmtId="4" fontId="0" fillId="2" borderId="40" xfId="0" applyNumberFormat="1" applyFill="1" applyBorder="1" applyProtection="1">
      <protection hidden="1"/>
    </xf>
    <xf numFmtId="4" fontId="0" fillId="0" borderId="51" xfId="0" applyNumberFormat="1" applyFill="1" applyBorder="1" applyProtection="1">
      <protection locked="0" hidden="1"/>
    </xf>
    <xf numFmtId="4" fontId="1" fillId="2" borderId="12" xfId="0" applyNumberFormat="1" applyFont="1" applyFill="1" applyBorder="1" applyProtection="1">
      <protection hidden="1"/>
    </xf>
    <xf numFmtId="4" fontId="0" fillId="2" borderId="48" xfId="0" applyNumberFormat="1" applyFill="1" applyBorder="1" applyProtection="1">
      <protection hidden="1"/>
    </xf>
    <xf numFmtId="4" fontId="0" fillId="0" borderId="40" xfId="0" applyNumberFormat="1" applyFill="1" applyBorder="1" applyProtection="1">
      <protection locked="0" hidden="1"/>
    </xf>
    <xf numFmtId="4" fontId="0" fillId="0" borderId="49" xfId="0" applyNumberFormat="1" applyFill="1" applyBorder="1" applyProtection="1">
      <protection locked="0" hidden="1"/>
    </xf>
    <xf numFmtId="4" fontId="0" fillId="2" borderId="12" xfId="0" applyNumberFormat="1" applyFill="1" applyBorder="1" applyProtection="1">
      <protection hidden="1"/>
    </xf>
    <xf numFmtId="4" fontId="0" fillId="2" borderId="40" xfId="0" applyNumberFormat="1" applyFill="1" applyBorder="1" applyProtection="1">
      <protection locked="0" hidden="1"/>
    </xf>
    <xf numFmtId="4" fontId="0" fillId="0" borderId="48" xfId="0" applyNumberFormat="1" applyFill="1" applyBorder="1" applyProtection="1">
      <protection locked="0" hidden="1"/>
    </xf>
    <xf numFmtId="4" fontId="0" fillId="2" borderId="55" xfId="0" applyNumberFormat="1" applyFill="1" applyBorder="1" applyProtection="1">
      <protection hidden="1"/>
    </xf>
    <xf numFmtId="4" fontId="0" fillId="2" borderId="51" xfId="0" applyNumberFormat="1" applyFill="1" applyBorder="1" applyProtection="1">
      <protection hidden="1"/>
    </xf>
    <xf numFmtId="0" fontId="0" fillId="2" borderId="56" xfId="0" applyFill="1" applyBorder="1" applyProtection="1">
      <protection hidden="1"/>
    </xf>
    <xf numFmtId="0" fontId="0" fillId="2" borderId="58" xfId="0" applyFill="1" applyBorder="1" applyProtection="1">
      <protection hidden="1"/>
    </xf>
    <xf numFmtId="0" fontId="0" fillId="2" borderId="59" xfId="0" applyFill="1" applyBorder="1" applyProtection="1">
      <protection hidden="1"/>
    </xf>
    <xf numFmtId="4" fontId="1" fillId="2" borderId="7" xfId="0" applyNumberFormat="1" applyFont="1" applyFill="1" applyBorder="1" applyProtection="1">
      <protection hidden="1"/>
    </xf>
    <xf numFmtId="4" fontId="0" fillId="2" borderId="7" xfId="0" applyNumberFormat="1" applyFill="1" applyBorder="1" applyProtection="1">
      <protection hidden="1"/>
    </xf>
    <xf numFmtId="0" fontId="0" fillId="2" borderId="60" xfId="0" applyFill="1" applyBorder="1" applyProtection="1">
      <protection hidden="1"/>
    </xf>
    <xf numFmtId="0" fontId="0" fillId="0" borderId="19" xfId="0" applyBorder="1" applyProtection="1">
      <protection hidden="1"/>
    </xf>
    <xf numFmtId="0" fontId="1" fillId="2" borderId="41" xfId="0" applyFont="1" applyFill="1" applyBorder="1" applyProtection="1">
      <protection hidden="1"/>
    </xf>
    <xf numFmtId="0" fontId="0" fillId="2" borderId="61" xfId="0" applyFill="1" applyBorder="1" applyProtection="1">
      <protection hidden="1"/>
    </xf>
    <xf numFmtId="0" fontId="0" fillId="0" borderId="60" xfId="0" applyBorder="1" applyProtection="1">
      <protection hidden="1"/>
    </xf>
    <xf numFmtId="0" fontId="1" fillId="2" borderId="61" xfId="0" applyFont="1" applyFill="1" applyBorder="1" applyProtection="1">
      <protection hidden="1"/>
    </xf>
    <xf numFmtId="0" fontId="1" fillId="2" borderId="5" xfId="0" applyFont="1" applyFill="1" applyBorder="1" applyProtection="1">
      <protection hidden="1"/>
    </xf>
    <xf numFmtId="0" fontId="0" fillId="0" borderId="61" xfId="0" applyBorder="1" applyProtection="1">
      <protection hidden="1"/>
    </xf>
    <xf numFmtId="0" fontId="1" fillId="2" borderId="6" xfId="0" applyFont="1" applyFill="1" applyBorder="1" applyProtection="1">
      <protection hidden="1"/>
    </xf>
    <xf numFmtId="49" fontId="0" fillId="0" borderId="60" xfId="0" applyNumberFormat="1" applyBorder="1" applyProtection="1">
      <protection hidden="1"/>
    </xf>
    <xf numFmtId="4" fontId="0" fillId="2" borderId="2" xfId="0" applyNumberFormat="1" applyFill="1" applyBorder="1" applyProtection="1">
      <protection hidden="1"/>
    </xf>
    <xf numFmtId="4" fontId="0" fillId="2" borderId="54" xfId="0" applyNumberFormat="1" applyFill="1" applyBorder="1" applyProtection="1">
      <protection hidden="1"/>
    </xf>
    <xf numFmtId="4" fontId="0" fillId="2" borderId="49" xfId="0" applyNumberFormat="1" applyFill="1" applyBorder="1" applyProtection="1">
      <protection hidden="1"/>
    </xf>
    <xf numFmtId="0" fontId="0" fillId="0" borderId="58" xfId="0" applyBorder="1" applyProtection="1">
      <protection hidden="1"/>
    </xf>
    <xf numFmtId="4" fontId="0" fillId="0" borderId="33" xfId="0" applyNumberFormat="1" applyFill="1" applyBorder="1" applyProtection="1">
      <protection locked="0" hidden="1"/>
    </xf>
    <xf numFmtId="4" fontId="0" fillId="0" borderId="35" xfId="0" applyNumberFormat="1" applyFill="1" applyBorder="1" applyProtection="1">
      <protection locked="0" hidden="1"/>
    </xf>
    <xf numFmtId="4" fontId="0" fillId="0" borderId="11" xfId="0" applyNumberFormat="1" applyFill="1" applyBorder="1" applyProtection="1">
      <protection locked="0" hidden="1"/>
    </xf>
    <xf numFmtId="0" fontId="1" fillId="2" borderId="50" xfId="0" applyFont="1" applyFill="1" applyBorder="1" applyProtection="1">
      <protection hidden="1"/>
    </xf>
    <xf numFmtId="4" fontId="0" fillId="2" borderId="50" xfId="0" applyNumberFormat="1" applyFill="1" applyBorder="1" applyProtection="1">
      <protection hidden="1"/>
    </xf>
    <xf numFmtId="4" fontId="0" fillId="2" borderId="43" xfId="0" applyNumberFormat="1" applyFill="1" applyBorder="1" applyProtection="1">
      <protection hidden="1"/>
    </xf>
    <xf numFmtId="4" fontId="0" fillId="2" borderId="46" xfId="0" applyNumberFormat="1" applyFill="1" applyBorder="1" applyProtection="1">
      <protection hidden="1"/>
    </xf>
    <xf numFmtId="4" fontId="0" fillId="2" borderId="57" xfId="0" applyNumberFormat="1" applyFill="1" applyBorder="1" applyProtection="1">
      <protection hidden="1"/>
    </xf>
    <xf numFmtId="0" fontId="0" fillId="0" borderId="59" xfId="0" applyFill="1" applyBorder="1" applyProtection="1">
      <protection hidden="1"/>
    </xf>
    <xf numFmtId="4" fontId="0" fillId="0" borderId="1" xfId="0" applyNumberFormat="1" applyFont="1" applyFill="1" applyBorder="1" applyProtection="1">
      <protection locked="0"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8"/>
  <sheetViews>
    <sheetView zoomScaleNormal="100" zoomScaleSheetLayoutView="100" workbookViewId="0">
      <selection activeCell="G9" sqref="G9"/>
    </sheetView>
  </sheetViews>
  <sheetFormatPr defaultRowHeight="15" x14ac:dyDescent="0.25"/>
  <cols>
    <col min="1" max="1" width="2.85546875" style="2" customWidth="1"/>
    <col min="2" max="2" width="3" style="2" customWidth="1"/>
    <col min="3" max="3" width="40.140625" style="2" customWidth="1"/>
    <col min="4" max="4" width="13.28515625" style="2" customWidth="1"/>
    <col min="5" max="5" width="12.42578125" style="2" customWidth="1"/>
    <col min="6" max="6" width="12.5703125" style="2" customWidth="1"/>
    <col min="7" max="9" width="12.42578125" style="2" bestFit="1" customWidth="1"/>
    <col min="10" max="16384" width="9.140625" style="2"/>
  </cols>
  <sheetData>
    <row r="1" spans="2:9" ht="15.75" thickBot="1" x14ac:dyDescent="0.3"/>
    <row r="2" spans="2:9" ht="15.75" thickBot="1" x14ac:dyDescent="0.3">
      <c r="B2" s="31"/>
      <c r="C2" s="35"/>
      <c r="D2" s="36">
        <v>40908</v>
      </c>
      <c r="E2" s="36">
        <v>41274</v>
      </c>
      <c r="F2" s="36">
        <v>41639</v>
      </c>
      <c r="G2" s="111">
        <v>42004</v>
      </c>
      <c r="H2" s="111">
        <v>42369</v>
      </c>
      <c r="I2" s="112">
        <v>42735</v>
      </c>
    </row>
    <row r="3" spans="2:9" ht="15.75" thickBot="1" x14ac:dyDescent="0.3"/>
    <row r="4" spans="2:9" ht="15.75" thickBot="1" x14ac:dyDescent="0.3">
      <c r="B4" s="3"/>
      <c r="C4" s="4" t="s">
        <v>58</v>
      </c>
      <c r="D4" s="1">
        <f>D5+D34+D64</f>
        <v>28867995</v>
      </c>
      <c r="E4" s="1">
        <f t="shared" ref="E4:H4" si="0">E5+E34+E64</f>
        <v>28752486</v>
      </c>
      <c r="F4" s="1">
        <f t="shared" si="0"/>
        <v>26909147</v>
      </c>
      <c r="G4" s="1">
        <f t="shared" si="0"/>
        <v>27123735</v>
      </c>
      <c r="H4" s="1">
        <f t="shared" si="0"/>
        <v>27331426</v>
      </c>
      <c r="I4" s="1">
        <f t="shared" ref="I4" si="1">I5+I34+I64</f>
        <v>27119079</v>
      </c>
    </row>
    <row r="5" spans="2:9" ht="16.5" thickTop="1" thickBot="1" x14ac:dyDescent="0.3">
      <c r="B5" s="5"/>
      <c r="C5" s="6" t="s">
        <v>59</v>
      </c>
      <c r="D5" s="7">
        <f>D6+D15+D25</f>
        <v>26046360</v>
      </c>
      <c r="E5" s="7">
        <f t="shared" ref="E5:H5" si="2">E6+E15+E25</f>
        <v>26022456</v>
      </c>
      <c r="F5" s="7">
        <f t="shared" si="2"/>
        <v>24067977</v>
      </c>
      <c r="G5" s="7">
        <f t="shared" si="2"/>
        <v>24206371</v>
      </c>
      <c r="H5" s="7">
        <f t="shared" si="2"/>
        <v>24407289</v>
      </c>
      <c r="I5" s="7">
        <f t="shared" ref="I5" si="3">I6+I15+I25</f>
        <v>24303223</v>
      </c>
    </row>
    <row r="6" spans="2:9" x14ac:dyDescent="0.25">
      <c r="B6" s="8"/>
      <c r="C6" s="9" t="s">
        <v>60</v>
      </c>
      <c r="D6" s="10">
        <f>SUM(D7:D14)</f>
        <v>6406</v>
      </c>
      <c r="E6" s="10">
        <f t="shared" ref="E6:H6" si="4">SUM(E7:E14)</f>
        <v>3946</v>
      </c>
      <c r="F6" s="10">
        <f t="shared" si="4"/>
        <v>2002</v>
      </c>
      <c r="G6" s="10">
        <f t="shared" si="4"/>
        <v>1050</v>
      </c>
      <c r="H6" s="11">
        <f t="shared" si="4"/>
        <v>390</v>
      </c>
      <c r="I6" s="11">
        <f t="shared" ref="I6" si="5">SUM(I7:I14)</f>
        <v>0</v>
      </c>
    </row>
    <row r="7" spans="2:9" x14ac:dyDescent="0.25">
      <c r="B7" s="12"/>
      <c r="C7" s="13" t="s">
        <v>61</v>
      </c>
      <c r="D7" s="99">
        <v>0</v>
      </c>
      <c r="E7" s="99">
        <v>0</v>
      </c>
      <c r="F7" s="99">
        <v>0</v>
      </c>
      <c r="G7" s="99">
        <v>0</v>
      </c>
      <c r="H7" s="100">
        <v>0</v>
      </c>
      <c r="I7" s="100">
        <v>0</v>
      </c>
    </row>
    <row r="8" spans="2:9" x14ac:dyDescent="0.25">
      <c r="B8" s="12"/>
      <c r="C8" s="13" t="s">
        <v>62</v>
      </c>
      <c r="D8" s="99">
        <v>0</v>
      </c>
      <c r="E8" s="99">
        <v>0</v>
      </c>
      <c r="F8" s="99">
        <v>0</v>
      </c>
      <c r="G8" s="99">
        <v>0</v>
      </c>
      <c r="H8" s="100">
        <v>0</v>
      </c>
      <c r="I8" s="100">
        <v>0</v>
      </c>
    </row>
    <row r="9" spans="2:9" x14ac:dyDescent="0.25">
      <c r="B9" s="12"/>
      <c r="C9" s="13" t="s">
        <v>63</v>
      </c>
      <c r="D9" s="99">
        <v>6406</v>
      </c>
      <c r="E9" s="99">
        <v>3946</v>
      </c>
      <c r="F9" s="99">
        <v>2002</v>
      </c>
      <c r="G9" s="99">
        <v>1050</v>
      </c>
      <c r="H9" s="100">
        <v>390</v>
      </c>
      <c r="I9" s="100">
        <v>0</v>
      </c>
    </row>
    <row r="10" spans="2:9" x14ac:dyDescent="0.25">
      <c r="B10" s="12"/>
      <c r="C10" s="13" t="s">
        <v>64</v>
      </c>
      <c r="D10" s="99">
        <v>0</v>
      </c>
      <c r="E10" s="99">
        <v>0</v>
      </c>
      <c r="F10" s="99">
        <v>0</v>
      </c>
      <c r="G10" s="99">
        <v>0</v>
      </c>
      <c r="H10" s="100">
        <v>0</v>
      </c>
      <c r="I10" s="100">
        <v>0</v>
      </c>
    </row>
    <row r="11" spans="2:9" x14ac:dyDescent="0.25">
      <c r="B11" s="12"/>
      <c r="C11" s="13" t="s">
        <v>65</v>
      </c>
      <c r="D11" s="99">
        <v>0</v>
      </c>
      <c r="E11" s="99">
        <v>0</v>
      </c>
      <c r="F11" s="99">
        <v>0</v>
      </c>
      <c r="G11" s="99">
        <v>0</v>
      </c>
      <c r="H11" s="100">
        <v>0</v>
      </c>
      <c r="I11" s="100">
        <v>0</v>
      </c>
    </row>
    <row r="12" spans="2:9" x14ac:dyDescent="0.25">
      <c r="B12" s="12"/>
      <c r="C12" s="13" t="s">
        <v>66</v>
      </c>
      <c r="D12" s="99">
        <v>0</v>
      </c>
      <c r="E12" s="99">
        <v>0</v>
      </c>
      <c r="F12" s="99">
        <v>0</v>
      </c>
      <c r="G12" s="99">
        <v>0</v>
      </c>
      <c r="H12" s="100">
        <v>0</v>
      </c>
      <c r="I12" s="100">
        <v>0</v>
      </c>
    </row>
    <row r="13" spans="2:9" x14ac:dyDescent="0.25">
      <c r="B13" s="12"/>
      <c r="C13" s="13" t="s">
        <v>177</v>
      </c>
      <c r="D13" s="99">
        <v>0</v>
      </c>
      <c r="E13" s="99">
        <v>0</v>
      </c>
      <c r="F13" s="99">
        <v>0</v>
      </c>
      <c r="G13" s="99">
        <v>0</v>
      </c>
      <c r="H13" s="100">
        <v>0</v>
      </c>
      <c r="I13" s="100">
        <v>0</v>
      </c>
    </row>
    <row r="14" spans="2:9" ht="15.75" thickBot="1" x14ac:dyDescent="0.3">
      <c r="B14" s="12"/>
      <c r="C14" s="14" t="s">
        <v>67</v>
      </c>
      <c r="D14" s="101">
        <v>0</v>
      </c>
      <c r="E14" s="101">
        <v>0</v>
      </c>
      <c r="F14" s="101">
        <v>0</v>
      </c>
      <c r="G14" s="101">
        <v>0</v>
      </c>
      <c r="H14" s="102">
        <v>0</v>
      </c>
      <c r="I14" s="102">
        <v>0</v>
      </c>
    </row>
    <row r="15" spans="2:9" x14ac:dyDescent="0.25">
      <c r="B15" s="12"/>
      <c r="C15" s="15" t="s">
        <v>68</v>
      </c>
      <c r="D15" s="10">
        <f>SUM(D16:D24)</f>
        <v>26039954</v>
      </c>
      <c r="E15" s="10">
        <f t="shared" ref="E15:H15" si="6">SUM(E16:E24)</f>
        <v>26018510</v>
      </c>
      <c r="F15" s="10">
        <f t="shared" si="6"/>
        <v>24065975</v>
      </c>
      <c r="G15" s="10">
        <f t="shared" si="6"/>
        <v>24205321</v>
      </c>
      <c r="H15" s="11">
        <f t="shared" si="6"/>
        <v>24406899</v>
      </c>
      <c r="I15" s="11">
        <f t="shared" ref="I15" si="7">SUM(I16:I24)</f>
        <v>24303223</v>
      </c>
    </row>
    <row r="16" spans="2:9" x14ac:dyDescent="0.25">
      <c r="B16" s="12"/>
      <c r="C16" s="13" t="s">
        <v>69</v>
      </c>
      <c r="D16" s="99">
        <v>17573343</v>
      </c>
      <c r="E16" s="99">
        <v>17573343</v>
      </c>
      <c r="F16" s="99">
        <v>17573343</v>
      </c>
      <c r="G16" s="99">
        <v>17573343</v>
      </c>
      <c r="H16" s="100">
        <v>17720357</v>
      </c>
      <c r="I16" s="100">
        <v>17713214</v>
      </c>
    </row>
    <row r="17" spans="2:9" x14ac:dyDescent="0.25">
      <c r="B17" s="12"/>
      <c r="C17" s="13" t="s">
        <v>70</v>
      </c>
      <c r="D17" s="99">
        <v>7195983</v>
      </c>
      <c r="E17" s="99">
        <v>7009344</v>
      </c>
      <c r="F17" s="99">
        <v>5131517</v>
      </c>
      <c r="G17" s="99">
        <v>4899232</v>
      </c>
      <c r="H17" s="100">
        <v>4665588</v>
      </c>
      <c r="I17" s="100">
        <v>4897104</v>
      </c>
    </row>
    <row r="18" spans="2:9" x14ac:dyDescent="0.25">
      <c r="B18" s="12"/>
      <c r="C18" s="13" t="s">
        <v>71</v>
      </c>
      <c r="D18" s="99">
        <v>1101807</v>
      </c>
      <c r="E18" s="99">
        <v>1197607</v>
      </c>
      <c r="F18" s="99">
        <v>1142187</v>
      </c>
      <c r="G18" s="99">
        <v>1450271</v>
      </c>
      <c r="H18" s="100">
        <v>1371453</v>
      </c>
      <c r="I18" s="100">
        <v>1518419</v>
      </c>
    </row>
    <row r="19" spans="2:9" x14ac:dyDescent="0.25">
      <c r="B19" s="12"/>
      <c r="C19" s="13" t="s">
        <v>72</v>
      </c>
      <c r="D19" s="99">
        <v>0</v>
      </c>
      <c r="E19" s="99">
        <v>0</v>
      </c>
      <c r="F19" s="99">
        <v>0</v>
      </c>
      <c r="G19" s="99">
        <v>0</v>
      </c>
      <c r="H19" s="100">
        <v>0</v>
      </c>
      <c r="I19" s="100">
        <v>0</v>
      </c>
    </row>
    <row r="20" spans="2:9" x14ac:dyDescent="0.25">
      <c r="B20" s="12"/>
      <c r="C20" s="13" t="s">
        <v>73</v>
      </c>
      <c r="D20" s="99">
        <v>86687</v>
      </c>
      <c r="E20" s="99">
        <v>121763</v>
      </c>
      <c r="F20" s="99">
        <v>98707</v>
      </c>
      <c r="G20" s="99">
        <v>162253</v>
      </c>
      <c r="H20" s="100">
        <v>157781</v>
      </c>
      <c r="I20" s="100">
        <v>160629</v>
      </c>
    </row>
    <row r="21" spans="2:9" x14ac:dyDescent="0.25">
      <c r="B21" s="12"/>
      <c r="C21" s="13" t="s">
        <v>74</v>
      </c>
      <c r="D21" s="99">
        <v>0</v>
      </c>
      <c r="E21" s="99">
        <v>0</v>
      </c>
      <c r="F21" s="99">
        <v>0</v>
      </c>
      <c r="G21" s="99">
        <v>0</v>
      </c>
      <c r="H21" s="100">
        <v>0</v>
      </c>
      <c r="I21" s="100">
        <v>0</v>
      </c>
    </row>
    <row r="22" spans="2:9" x14ac:dyDescent="0.25">
      <c r="B22" s="12"/>
      <c r="C22" s="13" t="s">
        <v>75</v>
      </c>
      <c r="D22" s="99">
        <v>82134</v>
      </c>
      <c r="E22" s="99">
        <v>116453</v>
      </c>
      <c r="F22" s="99">
        <v>120221</v>
      </c>
      <c r="G22" s="99">
        <v>120222</v>
      </c>
      <c r="H22" s="100">
        <v>438788</v>
      </c>
      <c r="I22" s="100">
        <v>13857</v>
      </c>
    </row>
    <row r="23" spans="2:9" x14ac:dyDescent="0.25">
      <c r="B23" s="12"/>
      <c r="C23" s="13" t="s">
        <v>76</v>
      </c>
      <c r="D23" s="99">
        <v>0</v>
      </c>
      <c r="E23" s="99">
        <v>0</v>
      </c>
      <c r="F23" s="99">
        <v>0</v>
      </c>
      <c r="G23" s="99">
        <v>0</v>
      </c>
      <c r="H23" s="100">
        <v>52932</v>
      </c>
      <c r="I23" s="100">
        <v>0</v>
      </c>
    </row>
    <row r="24" spans="2:9" ht="15.75" thickBot="1" x14ac:dyDescent="0.3">
      <c r="B24" s="12"/>
      <c r="C24" s="14" t="s">
        <v>77</v>
      </c>
      <c r="D24" s="101">
        <v>0</v>
      </c>
      <c r="E24" s="101">
        <v>0</v>
      </c>
      <c r="F24" s="101">
        <v>0</v>
      </c>
      <c r="G24" s="101">
        <v>0</v>
      </c>
      <c r="H24" s="102">
        <v>0</v>
      </c>
      <c r="I24" s="102">
        <v>0</v>
      </c>
    </row>
    <row r="25" spans="2:9" x14ac:dyDescent="0.25">
      <c r="B25" s="12"/>
      <c r="C25" s="9" t="s">
        <v>78</v>
      </c>
      <c r="D25" s="10">
        <f>SUM(D26:D33)</f>
        <v>0</v>
      </c>
      <c r="E25" s="10">
        <f>SUM(E26:E33)</f>
        <v>0</v>
      </c>
      <c r="F25" s="10">
        <f>SUM(F26:F33)</f>
        <v>0</v>
      </c>
      <c r="G25" s="10">
        <f t="shared" ref="G25:H25" si="8">SUM(G26:G33)</f>
        <v>0</v>
      </c>
      <c r="H25" s="11">
        <f t="shared" si="8"/>
        <v>0</v>
      </c>
      <c r="I25" s="11">
        <f t="shared" ref="I25" si="9">SUM(I26:I33)</f>
        <v>0</v>
      </c>
    </row>
    <row r="26" spans="2:9" x14ac:dyDescent="0.25">
      <c r="B26" s="12"/>
      <c r="C26" s="13" t="s">
        <v>79</v>
      </c>
      <c r="D26" s="99">
        <v>0</v>
      </c>
      <c r="E26" s="99">
        <v>0</v>
      </c>
      <c r="F26" s="99">
        <v>0</v>
      </c>
      <c r="G26" s="99">
        <v>0</v>
      </c>
      <c r="H26" s="100">
        <v>0</v>
      </c>
      <c r="I26" s="100">
        <v>0</v>
      </c>
    </row>
    <row r="27" spans="2:9" x14ac:dyDescent="0.25">
      <c r="B27" s="12"/>
      <c r="C27" s="13" t="s">
        <v>80</v>
      </c>
      <c r="D27" s="99">
        <v>0</v>
      </c>
      <c r="E27" s="99">
        <v>0</v>
      </c>
      <c r="F27" s="99">
        <v>0</v>
      </c>
      <c r="G27" s="99">
        <v>0</v>
      </c>
      <c r="H27" s="100">
        <v>0</v>
      </c>
      <c r="I27" s="100">
        <v>0</v>
      </c>
    </row>
    <row r="28" spans="2:9" x14ac:dyDescent="0.25">
      <c r="B28" s="12"/>
      <c r="C28" s="13" t="s">
        <v>181</v>
      </c>
      <c r="D28" s="99">
        <v>0</v>
      </c>
      <c r="E28" s="99">
        <v>0</v>
      </c>
      <c r="F28" s="99">
        <v>0</v>
      </c>
      <c r="G28" s="99">
        <v>0</v>
      </c>
      <c r="H28" s="100">
        <v>0</v>
      </c>
      <c r="I28" s="100">
        <v>0</v>
      </c>
    </row>
    <row r="29" spans="2:9" x14ac:dyDescent="0.25">
      <c r="B29" s="12"/>
      <c r="C29" s="13" t="s">
        <v>82</v>
      </c>
      <c r="D29" s="99">
        <v>0</v>
      </c>
      <c r="E29" s="99">
        <v>0</v>
      </c>
      <c r="F29" s="99">
        <v>0</v>
      </c>
      <c r="G29" s="99">
        <v>0</v>
      </c>
      <c r="H29" s="100">
        <v>0</v>
      </c>
      <c r="I29" s="100">
        <v>0</v>
      </c>
    </row>
    <row r="30" spans="2:9" x14ac:dyDescent="0.25">
      <c r="B30" s="12"/>
      <c r="C30" s="13" t="s">
        <v>81</v>
      </c>
      <c r="D30" s="99">
        <v>0</v>
      </c>
      <c r="E30" s="99">
        <v>0</v>
      </c>
      <c r="F30" s="99">
        <v>0</v>
      </c>
      <c r="G30" s="99">
        <v>0</v>
      </c>
      <c r="H30" s="100">
        <v>0</v>
      </c>
      <c r="I30" s="100">
        <v>0</v>
      </c>
    </row>
    <row r="31" spans="2:9" x14ac:dyDescent="0.25">
      <c r="B31" s="12"/>
      <c r="C31" s="13" t="s">
        <v>83</v>
      </c>
      <c r="D31" s="99">
        <v>0</v>
      </c>
      <c r="E31" s="99">
        <v>0</v>
      </c>
      <c r="F31" s="99">
        <v>0</v>
      </c>
      <c r="G31" s="99">
        <v>0</v>
      </c>
      <c r="H31" s="100">
        <v>0</v>
      </c>
      <c r="I31" s="100">
        <v>0</v>
      </c>
    </row>
    <row r="32" spans="2:9" x14ac:dyDescent="0.25">
      <c r="B32" s="12"/>
      <c r="C32" s="13" t="s">
        <v>84</v>
      </c>
      <c r="D32" s="99">
        <v>0</v>
      </c>
      <c r="E32" s="99">
        <v>0</v>
      </c>
      <c r="F32" s="99">
        <v>0</v>
      </c>
      <c r="G32" s="99">
        <v>0</v>
      </c>
      <c r="H32" s="100">
        <v>0</v>
      </c>
      <c r="I32" s="100">
        <v>0</v>
      </c>
    </row>
    <row r="33" spans="2:9" ht="15.75" thickBot="1" x14ac:dyDescent="0.3">
      <c r="B33" s="12"/>
      <c r="C33" s="16" t="s">
        <v>85</v>
      </c>
      <c r="D33" s="103">
        <v>0</v>
      </c>
      <c r="E33" s="103">
        <v>0</v>
      </c>
      <c r="F33" s="103">
        <v>0</v>
      </c>
      <c r="G33" s="103">
        <v>0</v>
      </c>
      <c r="H33" s="104">
        <v>0</v>
      </c>
      <c r="I33" s="104">
        <v>0</v>
      </c>
    </row>
    <row r="34" spans="2:9" ht="16.5" thickTop="1" thickBot="1" x14ac:dyDescent="0.3">
      <c r="B34" s="17"/>
      <c r="C34" s="18" t="s">
        <v>86</v>
      </c>
      <c r="D34" s="7">
        <f>D35+D43+D50+D58</f>
        <v>2819915</v>
      </c>
      <c r="E34" s="7">
        <f>E35+E43+E50+E58</f>
        <v>2728624</v>
      </c>
      <c r="F34" s="7">
        <f t="shared" ref="F34:H34" si="10">F35+F43+F50+F58</f>
        <v>2837638</v>
      </c>
      <c r="G34" s="7">
        <f t="shared" si="10"/>
        <v>2914498</v>
      </c>
      <c r="H34" s="7">
        <f t="shared" si="10"/>
        <v>2920507</v>
      </c>
      <c r="I34" s="7">
        <f t="shared" ref="I34" si="11">I35+I43+I50+I58</f>
        <v>2812256</v>
      </c>
    </row>
    <row r="35" spans="2:9" x14ac:dyDescent="0.25">
      <c r="B35" s="8"/>
      <c r="C35" s="9" t="s">
        <v>87</v>
      </c>
      <c r="D35" s="10">
        <f>SUM(D36:D42)</f>
        <v>768834</v>
      </c>
      <c r="E35" s="10">
        <f t="shared" ref="E35:H35" si="12">SUM(E36:E42)</f>
        <v>768527</v>
      </c>
      <c r="F35" s="10">
        <f t="shared" si="12"/>
        <v>911527</v>
      </c>
      <c r="G35" s="10">
        <f t="shared" si="12"/>
        <v>892670</v>
      </c>
      <c r="H35" s="11">
        <f t="shared" si="12"/>
        <v>853995</v>
      </c>
      <c r="I35" s="11">
        <f t="shared" ref="I35" si="13">SUM(I36:I42)</f>
        <v>884044</v>
      </c>
    </row>
    <row r="36" spans="2:9" x14ac:dyDescent="0.25">
      <c r="B36" s="12"/>
      <c r="C36" s="13" t="s">
        <v>88</v>
      </c>
      <c r="D36" s="99">
        <v>135426</v>
      </c>
      <c r="E36" s="99">
        <v>128004</v>
      </c>
      <c r="F36" s="99">
        <v>97699</v>
      </c>
      <c r="G36" s="99">
        <v>119243</v>
      </c>
      <c r="H36" s="100">
        <v>139873</v>
      </c>
      <c r="I36" s="100">
        <v>245250</v>
      </c>
    </row>
    <row r="37" spans="2:9" x14ac:dyDescent="0.25">
      <c r="B37" s="12"/>
      <c r="C37" s="13" t="s">
        <v>89</v>
      </c>
      <c r="D37" s="99">
        <v>60786</v>
      </c>
      <c r="E37" s="99">
        <v>65064</v>
      </c>
      <c r="F37" s="99">
        <v>80328</v>
      </c>
      <c r="G37" s="99">
        <v>79707</v>
      </c>
      <c r="H37" s="100">
        <v>69960</v>
      </c>
      <c r="I37" s="100">
        <v>79460</v>
      </c>
    </row>
    <row r="38" spans="2:9" x14ac:dyDescent="0.25">
      <c r="B38" s="12"/>
      <c r="C38" s="13" t="s">
        <v>90</v>
      </c>
      <c r="D38" s="99">
        <v>0</v>
      </c>
      <c r="E38" s="99">
        <v>0</v>
      </c>
      <c r="F38" s="99">
        <v>0</v>
      </c>
      <c r="G38" s="99">
        <v>0</v>
      </c>
      <c r="H38" s="100">
        <v>0</v>
      </c>
      <c r="I38" s="100">
        <v>0</v>
      </c>
    </row>
    <row r="39" spans="2:9" x14ac:dyDescent="0.25">
      <c r="B39" s="12"/>
      <c r="C39" s="13" t="s">
        <v>91</v>
      </c>
      <c r="D39" s="99">
        <v>298098</v>
      </c>
      <c r="E39" s="99">
        <v>322943</v>
      </c>
      <c r="F39" s="99">
        <v>275359</v>
      </c>
      <c r="G39" s="99">
        <v>315690</v>
      </c>
      <c r="H39" s="100">
        <v>426283</v>
      </c>
      <c r="I39" s="100">
        <v>366441</v>
      </c>
    </row>
    <row r="40" spans="2:9" x14ac:dyDescent="0.25">
      <c r="B40" s="12"/>
      <c r="C40" s="13" t="s">
        <v>92</v>
      </c>
      <c r="D40" s="99">
        <v>274524</v>
      </c>
      <c r="E40" s="99">
        <v>252516</v>
      </c>
      <c r="F40" s="99">
        <v>458141</v>
      </c>
      <c r="G40" s="99">
        <v>378030</v>
      </c>
      <c r="H40" s="100">
        <v>217879</v>
      </c>
      <c r="I40" s="100">
        <v>192893</v>
      </c>
    </row>
    <row r="41" spans="2:9" x14ac:dyDescent="0.25">
      <c r="B41" s="12"/>
      <c r="C41" s="13" t="s">
        <v>93</v>
      </c>
      <c r="D41" s="99">
        <v>0</v>
      </c>
      <c r="E41" s="99">
        <v>0</v>
      </c>
      <c r="F41" s="99">
        <v>0</v>
      </c>
      <c r="G41" s="99">
        <v>0</v>
      </c>
      <c r="H41" s="100">
        <v>0</v>
      </c>
      <c r="I41" s="100">
        <v>0</v>
      </c>
    </row>
    <row r="42" spans="2:9" ht="15.75" thickBot="1" x14ac:dyDescent="0.3">
      <c r="B42" s="12"/>
      <c r="C42" s="14" t="s">
        <v>94</v>
      </c>
      <c r="D42" s="101">
        <v>0</v>
      </c>
      <c r="E42" s="101">
        <v>0</v>
      </c>
      <c r="F42" s="101">
        <v>0</v>
      </c>
      <c r="G42" s="101">
        <v>0</v>
      </c>
      <c r="H42" s="102">
        <v>0</v>
      </c>
      <c r="I42" s="102">
        <v>0</v>
      </c>
    </row>
    <row r="43" spans="2:9" x14ac:dyDescent="0.25">
      <c r="B43" s="12"/>
      <c r="C43" s="9" t="s">
        <v>95</v>
      </c>
      <c r="D43" s="10">
        <f>SUM(D44:D49)</f>
        <v>0</v>
      </c>
      <c r="E43" s="10">
        <f t="shared" ref="E43:H43" si="14">SUM(E44:E49)</f>
        <v>0</v>
      </c>
      <c r="F43" s="10">
        <f t="shared" si="14"/>
        <v>0</v>
      </c>
      <c r="G43" s="10">
        <f t="shared" si="14"/>
        <v>55967</v>
      </c>
      <c r="H43" s="11">
        <f t="shared" si="14"/>
        <v>0</v>
      </c>
      <c r="I43" s="11">
        <f t="shared" ref="I43" si="15">SUM(I44:I49)</f>
        <v>0</v>
      </c>
    </row>
    <row r="44" spans="2:9" x14ac:dyDescent="0.25">
      <c r="B44" s="12"/>
      <c r="C44" s="13" t="s">
        <v>185</v>
      </c>
      <c r="D44" s="99">
        <v>0</v>
      </c>
      <c r="E44" s="99">
        <v>0</v>
      </c>
      <c r="F44" s="99">
        <v>0</v>
      </c>
      <c r="G44" s="99">
        <v>55967</v>
      </c>
      <c r="H44" s="100">
        <v>0</v>
      </c>
      <c r="I44" s="100">
        <v>0</v>
      </c>
    </row>
    <row r="45" spans="2:9" x14ac:dyDescent="0.25">
      <c r="B45" s="12"/>
      <c r="C45" s="13" t="s">
        <v>186</v>
      </c>
      <c r="D45" s="99">
        <v>0</v>
      </c>
      <c r="E45" s="99">
        <v>0</v>
      </c>
      <c r="F45" s="99">
        <v>0</v>
      </c>
      <c r="G45" s="99">
        <v>0</v>
      </c>
      <c r="H45" s="100">
        <v>0</v>
      </c>
      <c r="I45" s="100">
        <v>0</v>
      </c>
    </row>
    <row r="46" spans="2:9" x14ac:dyDescent="0.25">
      <c r="B46" s="12"/>
      <c r="C46" s="13" t="s">
        <v>96</v>
      </c>
      <c r="D46" s="99">
        <v>0</v>
      </c>
      <c r="E46" s="99">
        <v>0</v>
      </c>
      <c r="F46" s="99">
        <v>0</v>
      </c>
      <c r="G46" s="99">
        <v>0</v>
      </c>
      <c r="H46" s="100">
        <v>0</v>
      </c>
      <c r="I46" s="100">
        <v>0</v>
      </c>
    </row>
    <row r="47" spans="2:9" x14ac:dyDescent="0.25">
      <c r="B47" s="12"/>
      <c r="C47" s="13" t="s">
        <v>97</v>
      </c>
      <c r="D47" s="99">
        <v>0</v>
      </c>
      <c r="E47" s="99">
        <v>0</v>
      </c>
      <c r="F47" s="99">
        <v>0</v>
      </c>
      <c r="G47" s="99">
        <v>0</v>
      </c>
      <c r="H47" s="100">
        <v>0</v>
      </c>
      <c r="I47" s="100">
        <v>0</v>
      </c>
    </row>
    <row r="48" spans="2:9" x14ac:dyDescent="0.25">
      <c r="B48" s="12"/>
      <c r="C48" s="13" t="s">
        <v>98</v>
      </c>
      <c r="D48" s="99">
        <v>0</v>
      </c>
      <c r="E48" s="99">
        <v>0</v>
      </c>
      <c r="F48" s="99">
        <v>0</v>
      </c>
      <c r="G48" s="99">
        <v>0</v>
      </c>
      <c r="H48" s="100">
        <v>0</v>
      </c>
      <c r="I48" s="100">
        <v>0</v>
      </c>
    </row>
    <row r="49" spans="2:9" ht="15.75" thickBot="1" x14ac:dyDescent="0.3">
      <c r="B49" s="12"/>
      <c r="C49" s="14" t="s">
        <v>99</v>
      </c>
      <c r="D49" s="101">
        <v>0</v>
      </c>
      <c r="E49" s="101">
        <v>0</v>
      </c>
      <c r="F49" s="101">
        <v>0</v>
      </c>
      <c r="G49" s="101">
        <v>0</v>
      </c>
      <c r="H49" s="102">
        <v>0</v>
      </c>
      <c r="I49" s="102">
        <v>0</v>
      </c>
    </row>
    <row r="50" spans="2:9" x14ac:dyDescent="0.25">
      <c r="B50" s="12"/>
      <c r="C50" s="9" t="s">
        <v>100</v>
      </c>
      <c r="D50" s="10">
        <f>SUM(D51:D57)</f>
        <v>1404872</v>
      </c>
      <c r="E50" s="10">
        <f t="shared" ref="E50:H50" si="16">SUM(E51:E57)</f>
        <v>933685</v>
      </c>
      <c r="F50" s="10">
        <f t="shared" si="16"/>
        <v>1396939</v>
      </c>
      <c r="G50" s="10">
        <f t="shared" si="16"/>
        <v>885733</v>
      </c>
      <c r="H50" s="11">
        <f t="shared" si="16"/>
        <v>757942</v>
      </c>
      <c r="I50" s="11">
        <f t="shared" ref="I50" si="17">SUM(I51:I57)</f>
        <v>1024488</v>
      </c>
    </row>
    <row r="51" spans="2:9" x14ac:dyDescent="0.25">
      <c r="B51" s="12"/>
      <c r="C51" s="13" t="s">
        <v>101</v>
      </c>
      <c r="D51" s="99">
        <v>748709</v>
      </c>
      <c r="E51" s="99">
        <v>885717</v>
      </c>
      <c r="F51" s="99">
        <v>673355</v>
      </c>
      <c r="G51" s="99">
        <v>590106</v>
      </c>
      <c r="H51" s="100">
        <v>660314</v>
      </c>
      <c r="I51" s="100">
        <v>985250</v>
      </c>
    </row>
    <row r="52" spans="2:9" x14ac:dyDescent="0.25">
      <c r="B52" s="12"/>
      <c r="C52" s="13" t="s">
        <v>102</v>
      </c>
      <c r="D52" s="99">
        <v>0</v>
      </c>
      <c r="E52" s="99">
        <v>0</v>
      </c>
      <c r="F52" s="99">
        <v>0</v>
      </c>
      <c r="G52" s="99">
        <v>0</v>
      </c>
      <c r="H52" s="100">
        <v>0</v>
      </c>
      <c r="I52" s="100">
        <v>0</v>
      </c>
    </row>
    <row r="53" spans="2:9" x14ac:dyDescent="0.25">
      <c r="B53" s="12"/>
      <c r="C53" s="13" t="s">
        <v>104</v>
      </c>
      <c r="D53" s="99">
        <v>0</v>
      </c>
      <c r="E53" s="99">
        <v>0</v>
      </c>
      <c r="F53" s="99">
        <v>0</v>
      </c>
      <c r="G53" s="99">
        <v>0</v>
      </c>
      <c r="H53" s="100">
        <v>0</v>
      </c>
      <c r="I53" s="100">
        <v>0</v>
      </c>
    </row>
    <row r="54" spans="2:9" x14ac:dyDescent="0.25">
      <c r="B54" s="12"/>
      <c r="C54" s="13" t="s">
        <v>103</v>
      </c>
      <c r="D54" s="99">
        <v>0</v>
      </c>
      <c r="E54" s="99">
        <v>0</v>
      </c>
      <c r="F54" s="99">
        <v>0</v>
      </c>
      <c r="G54" s="99">
        <v>0</v>
      </c>
      <c r="H54" s="100">
        <v>0</v>
      </c>
      <c r="I54" s="100">
        <v>0</v>
      </c>
    </row>
    <row r="55" spans="2:9" x14ac:dyDescent="0.25">
      <c r="B55" s="12"/>
      <c r="C55" s="13" t="s">
        <v>105</v>
      </c>
      <c r="D55" s="99">
        <v>0</v>
      </c>
      <c r="E55" s="99">
        <v>0</v>
      </c>
      <c r="F55" s="99">
        <v>0</v>
      </c>
      <c r="G55" s="99">
        <v>252031</v>
      </c>
      <c r="H55" s="100">
        <v>0</v>
      </c>
      <c r="I55" s="100">
        <v>0</v>
      </c>
    </row>
    <row r="56" spans="2:9" x14ac:dyDescent="0.25">
      <c r="B56" s="12"/>
      <c r="C56" s="13" t="s">
        <v>106</v>
      </c>
      <c r="D56" s="99">
        <v>656163</v>
      </c>
      <c r="E56" s="99">
        <v>47968</v>
      </c>
      <c r="F56" s="99">
        <v>723584</v>
      </c>
      <c r="G56" s="99">
        <v>43596</v>
      </c>
      <c r="H56" s="100">
        <v>97556</v>
      </c>
      <c r="I56" s="100">
        <v>39238</v>
      </c>
    </row>
    <row r="57" spans="2:9" ht="15.75" thickBot="1" x14ac:dyDescent="0.3">
      <c r="B57" s="12"/>
      <c r="C57" s="14" t="s">
        <v>107</v>
      </c>
      <c r="D57" s="101">
        <v>0</v>
      </c>
      <c r="E57" s="101">
        <v>0</v>
      </c>
      <c r="F57" s="101">
        <v>0</v>
      </c>
      <c r="G57" s="101">
        <v>0</v>
      </c>
      <c r="H57" s="102">
        <v>72</v>
      </c>
      <c r="I57" s="102">
        <v>0</v>
      </c>
    </row>
    <row r="58" spans="2:9" x14ac:dyDescent="0.25">
      <c r="B58" s="12"/>
      <c r="C58" s="9" t="s">
        <v>108</v>
      </c>
      <c r="D58" s="10">
        <f>SUM(D59:D63)</f>
        <v>646209</v>
      </c>
      <c r="E58" s="10">
        <f t="shared" ref="E58:H58" si="18">SUM(E59:E63)</f>
        <v>1026412</v>
      </c>
      <c r="F58" s="10">
        <f t="shared" si="18"/>
        <v>529172</v>
      </c>
      <c r="G58" s="10">
        <f t="shared" si="18"/>
        <v>1080128</v>
      </c>
      <c r="H58" s="11">
        <f t="shared" si="18"/>
        <v>1308570</v>
      </c>
      <c r="I58" s="11">
        <f t="shared" ref="I58" si="19">SUM(I59:I63)</f>
        <v>903724</v>
      </c>
    </row>
    <row r="59" spans="2:9" x14ac:dyDescent="0.25">
      <c r="B59" s="12"/>
      <c r="C59" s="13" t="s">
        <v>109</v>
      </c>
      <c r="D59" s="99">
        <v>757</v>
      </c>
      <c r="E59" s="99">
        <v>179</v>
      </c>
      <c r="F59" s="99">
        <v>99</v>
      </c>
      <c r="G59" s="99">
        <v>429</v>
      </c>
      <c r="H59" s="100">
        <v>790</v>
      </c>
      <c r="I59" s="100">
        <v>650</v>
      </c>
    </row>
    <row r="60" spans="2:9" x14ac:dyDescent="0.25">
      <c r="B60" s="12"/>
      <c r="C60" s="13" t="s">
        <v>110</v>
      </c>
      <c r="D60" s="99">
        <v>645452</v>
      </c>
      <c r="E60" s="99">
        <v>1026233</v>
      </c>
      <c r="F60" s="99">
        <v>529073</v>
      </c>
      <c r="G60" s="171">
        <v>1079699</v>
      </c>
      <c r="H60" s="100">
        <v>1307780</v>
      </c>
      <c r="I60" s="100">
        <v>903074</v>
      </c>
    </row>
    <row r="61" spans="2:9" x14ac:dyDescent="0.25">
      <c r="B61" s="12"/>
      <c r="C61" s="13" t="s">
        <v>178</v>
      </c>
      <c r="D61" s="99">
        <v>0</v>
      </c>
      <c r="E61" s="99">
        <v>0</v>
      </c>
      <c r="F61" s="99">
        <v>0</v>
      </c>
      <c r="G61" s="99">
        <v>0</v>
      </c>
      <c r="H61" s="100">
        <v>0</v>
      </c>
      <c r="I61" s="100">
        <v>0</v>
      </c>
    </row>
    <row r="62" spans="2:9" x14ac:dyDescent="0.25">
      <c r="B62" s="12"/>
      <c r="C62" s="13" t="s">
        <v>111</v>
      </c>
      <c r="D62" s="99">
        <v>0</v>
      </c>
      <c r="E62" s="99">
        <v>0</v>
      </c>
      <c r="F62" s="99">
        <v>0</v>
      </c>
      <c r="G62" s="99">
        <v>0</v>
      </c>
      <c r="H62" s="100">
        <v>0</v>
      </c>
      <c r="I62" s="100">
        <v>0</v>
      </c>
    </row>
    <row r="63" spans="2:9" ht="15.75" thickBot="1" x14ac:dyDescent="0.3">
      <c r="B63" s="12"/>
      <c r="C63" s="16" t="s">
        <v>179</v>
      </c>
      <c r="D63" s="103"/>
      <c r="E63" s="103">
        <v>0</v>
      </c>
      <c r="F63" s="103">
        <v>0</v>
      </c>
      <c r="G63" s="103">
        <v>0</v>
      </c>
      <c r="H63" s="104">
        <v>0</v>
      </c>
      <c r="I63" s="104">
        <v>0</v>
      </c>
    </row>
    <row r="64" spans="2:9" ht="16.5" thickTop="1" thickBot="1" x14ac:dyDescent="0.3">
      <c r="B64" s="17"/>
      <c r="C64" s="18" t="s">
        <v>112</v>
      </c>
      <c r="D64" s="7">
        <f>SUM(D65:D68)</f>
        <v>1720</v>
      </c>
      <c r="E64" s="7">
        <f t="shared" ref="E64:H64" si="20">SUM(E65:E68)</f>
        <v>1406</v>
      </c>
      <c r="F64" s="7">
        <f t="shared" si="20"/>
        <v>3532</v>
      </c>
      <c r="G64" s="7">
        <f t="shared" si="20"/>
        <v>2866</v>
      </c>
      <c r="H64" s="7">
        <f t="shared" si="20"/>
        <v>3630</v>
      </c>
      <c r="I64" s="7">
        <f t="shared" ref="I64" si="21">SUM(I65:I68)</f>
        <v>3600</v>
      </c>
    </row>
    <row r="65" spans="2:9" x14ac:dyDescent="0.25">
      <c r="B65" s="12"/>
      <c r="C65" s="19" t="s">
        <v>114</v>
      </c>
      <c r="D65" s="105">
        <v>0</v>
      </c>
      <c r="E65" s="105">
        <v>0</v>
      </c>
      <c r="F65" s="105">
        <v>0</v>
      </c>
      <c r="G65" s="105">
        <v>0</v>
      </c>
      <c r="H65" s="106">
        <v>0</v>
      </c>
      <c r="I65" s="106">
        <v>0</v>
      </c>
    </row>
    <row r="66" spans="2:9" x14ac:dyDescent="0.25">
      <c r="B66" s="12"/>
      <c r="C66" s="13" t="s">
        <v>113</v>
      </c>
      <c r="D66" s="99">
        <v>1720</v>
      </c>
      <c r="E66" s="99">
        <v>1406</v>
      </c>
      <c r="F66" s="99">
        <v>3532</v>
      </c>
      <c r="G66" s="99">
        <v>2866</v>
      </c>
      <c r="H66" s="100">
        <v>3630</v>
      </c>
      <c r="I66" s="100">
        <v>3600</v>
      </c>
    </row>
    <row r="67" spans="2:9" x14ac:dyDescent="0.25">
      <c r="B67" s="12"/>
      <c r="C67" s="13" t="s">
        <v>115</v>
      </c>
      <c r="D67" s="99">
        <v>0</v>
      </c>
      <c r="E67" s="99">
        <v>0</v>
      </c>
      <c r="F67" s="99">
        <v>0</v>
      </c>
      <c r="G67" s="99">
        <v>0</v>
      </c>
      <c r="H67" s="100">
        <v>0</v>
      </c>
      <c r="I67" s="100">
        <v>0</v>
      </c>
    </row>
    <row r="68" spans="2:9" ht="15.75" thickBot="1" x14ac:dyDescent="0.3">
      <c r="B68" s="20"/>
      <c r="C68" s="14" t="s">
        <v>116</v>
      </c>
      <c r="D68" s="101">
        <v>0</v>
      </c>
      <c r="E68" s="101">
        <v>0</v>
      </c>
      <c r="F68" s="101">
        <v>0</v>
      </c>
      <c r="G68" s="101">
        <v>0</v>
      </c>
      <c r="H68" s="102">
        <v>0</v>
      </c>
      <c r="I68" s="102">
        <v>0</v>
      </c>
    </row>
  </sheetData>
  <sheetProtection selectLockedCells="1"/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61"/>
  <sheetViews>
    <sheetView topLeftCell="A34" zoomScaleNormal="100" zoomScaleSheetLayoutView="100" workbookViewId="0">
      <selection activeCell="D3" sqref="D3"/>
    </sheetView>
  </sheetViews>
  <sheetFormatPr defaultRowHeight="15" x14ac:dyDescent="0.25"/>
  <cols>
    <col min="1" max="1" width="2.5703125" style="2" customWidth="1"/>
    <col min="2" max="2" width="3" style="2" customWidth="1"/>
    <col min="3" max="3" width="38.5703125" style="2" customWidth="1"/>
    <col min="4" max="5" width="13.5703125" style="2" customWidth="1"/>
    <col min="6" max="6" width="13.28515625" style="2" customWidth="1"/>
    <col min="7" max="9" width="12.42578125" style="2" bestFit="1" customWidth="1"/>
    <col min="10" max="16384" width="9.140625" style="2"/>
  </cols>
  <sheetData>
    <row r="1" spans="2:9" ht="15.75" thickBot="1" x14ac:dyDescent="0.3"/>
    <row r="2" spans="2:9" ht="15.75" thickBot="1" x14ac:dyDescent="0.3">
      <c r="B2" s="31"/>
      <c r="C2" s="35"/>
      <c r="D2" s="36">
        <v>40908</v>
      </c>
      <c r="E2" s="36">
        <v>41274</v>
      </c>
      <c r="F2" s="36">
        <v>41639</v>
      </c>
      <c r="G2" s="36">
        <v>42004</v>
      </c>
      <c r="H2" s="36">
        <v>42369</v>
      </c>
      <c r="I2" s="37">
        <v>42735</v>
      </c>
    </row>
    <row r="3" spans="2:9" ht="15.75" thickBot="1" x14ac:dyDescent="0.3"/>
    <row r="4" spans="2:9" ht="15.75" thickBot="1" x14ac:dyDescent="0.3">
      <c r="B4" s="3"/>
      <c r="C4" s="4" t="s">
        <v>117</v>
      </c>
      <c r="D4" s="1">
        <f>D5+D26+D57</f>
        <v>28867995</v>
      </c>
      <c r="E4" s="1">
        <f t="shared" ref="E4:H4" si="0">E5+E26+E57</f>
        <v>28752486</v>
      </c>
      <c r="F4" s="1">
        <f t="shared" si="0"/>
        <v>26909147</v>
      </c>
      <c r="G4" s="1">
        <f t="shared" si="0"/>
        <v>27123735</v>
      </c>
      <c r="H4" s="1">
        <f t="shared" si="0"/>
        <v>27331426</v>
      </c>
      <c r="I4" s="1">
        <f t="shared" ref="I4" si="1">I5+I26+I57</f>
        <v>27119079</v>
      </c>
    </row>
    <row r="5" spans="2:9" ht="16.5" thickTop="1" thickBot="1" x14ac:dyDescent="0.3">
      <c r="B5" s="17"/>
      <c r="C5" s="18" t="s">
        <v>118</v>
      </c>
      <c r="D5" s="7">
        <f>D6+D11+D18+D22+D25</f>
        <v>27863003</v>
      </c>
      <c r="E5" s="7">
        <f t="shared" ref="E5:H5" si="2">E6+E11+E18+E22+E25</f>
        <v>27892777</v>
      </c>
      <c r="F5" s="7">
        <f t="shared" si="2"/>
        <v>26302710</v>
      </c>
      <c r="G5" s="7">
        <f t="shared" si="2"/>
        <v>26567284</v>
      </c>
      <c r="H5" s="7">
        <f t="shared" si="2"/>
        <v>26388376</v>
      </c>
      <c r="I5" s="7">
        <f t="shared" ref="I5" si="3">I6+I11+I18+I22+I25</f>
        <v>26425509</v>
      </c>
    </row>
    <row r="6" spans="2:9" x14ac:dyDescent="0.25">
      <c r="B6" s="8"/>
      <c r="C6" s="15" t="s">
        <v>173</v>
      </c>
      <c r="D6" s="10">
        <f t="shared" ref="D6:G6" si="4">SUM(D7:D10)</f>
        <v>27694490</v>
      </c>
      <c r="E6" s="10">
        <f t="shared" si="4"/>
        <v>27694490</v>
      </c>
      <c r="F6" s="10">
        <f t="shared" si="4"/>
        <v>27618580</v>
      </c>
      <c r="G6" s="10">
        <f t="shared" si="4"/>
        <v>27618580</v>
      </c>
      <c r="H6" s="11">
        <f>SUM(H7:H10)</f>
        <v>27624840</v>
      </c>
      <c r="I6" s="11">
        <f>SUM(I7:I10)</f>
        <v>27624840</v>
      </c>
    </row>
    <row r="7" spans="2:9" x14ac:dyDescent="0.25">
      <c r="B7" s="12"/>
      <c r="C7" s="21" t="s">
        <v>119</v>
      </c>
      <c r="D7" s="99">
        <v>26482947</v>
      </c>
      <c r="E7" s="99">
        <v>27694490</v>
      </c>
      <c r="F7" s="100">
        <v>27618580</v>
      </c>
      <c r="G7" s="100">
        <v>27618580</v>
      </c>
      <c r="H7" s="100">
        <v>27618580</v>
      </c>
      <c r="I7" s="100">
        <v>27624840</v>
      </c>
    </row>
    <row r="8" spans="2:9" x14ac:dyDescent="0.25">
      <c r="B8" s="12"/>
      <c r="C8" s="21" t="s">
        <v>120</v>
      </c>
      <c r="D8" s="99">
        <v>0</v>
      </c>
      <c r="E8" s="99">
        <v>0</v>
      </c>
      <c r="F8" s="99">
        <v>0</v>
      </c>
      <c r="G8" s="99">
        <v>0</v>
      </c>
      <c r="H8" s="100">
        <v>0</v>
      </c>
      <c r="I8" s="100">
        <v>0</v>
      </c>
    </row>
    <row r="9" spans="2:9" x14ac:dyDescent="0.25">
      <c r="B9" s="12"/>
      <c r="C9" s="21" t="s">
        <v>121</v>
      </c>
      <c r="D9" s="99">
        <v>1211543</v>
      </c>
      <c r="E9" s="99">
        <v>0</v>
      </c>
      <c r="F9" s="99">
        <v>0</v>
      </c>
      <c r="G9" s="99">
        <v>0</v>
      </c>
      <c r="H9" s="100">
        <v>6260</v>
      </c>
      <c r="I9" s="100">
        <v>0</v>
      </c>
    </row>
    <row r="10" spans="2:9" ht="15.75" thickBot="1" x14ac:dyDescent="0.3">
      <c r="B10" s="12"/>
      <c r="C10" s="22" t="s">
        <v>122</v>
      </c>
      <c r="D10" s="101">
        <v>0</v>
      </c>
      <c r="E10" s="101">
        <v>0</v>
      </c>
      <c r="F10" s="101">
        <v>0</v>
      </c>
      <c r="G10" s="101">
        <v>0</v>
      </c>
      <c r="H10" s="102">
        <v>0</v>
      </c>
      <c r="I10" s="102">
        <v>0</v>
      </c>
    </row>
    <row r="11" spans="2:9" x14ac:dyDescent="0.25">
      <c r="B11" s="12"/>
      <c r="C11" s="15" t="s">
        <v>123</v>
      </c>
      <c r="D11" s="10">
        <f>SUM(D12:D17)</f>
        <v>344784</v>
      </c>
      <c r="E11" s="10">
        <f t="shared" ref="E11:H11" si="5">SUM(E12:E17)</f>
        <v>344784</v>
      </c>
      <c r="F11" s="10">
        <f t="shared" si="5"/>
        <v>344784</v>
      </c>
      <c r="G11" s="10">
        <f t="shared" si="5"/>
        <v>344784</v>
      </c>
      <c r="H11" s="11">
        <f t="shared" si="5"/>
        <v>344784</v>
      </c>
      <c r="I11" s="11">
        <f t="shared" ref="I11" si="6">SUM(I12:I17)</f>
        <v>344784</v>
      </c>
    </row>
    <row r="12" spans="2:9" x14ac:dyDescent="0.25">
      <c r="B12" s="12"/>
      <c r="C12" s="21" t="s">
        <v>124</v>
      </c>
      <c r="D12" s="99">
        <v>0</v>
      </c>
      <c r="E12" s="99">
        <v>0</v>
      </c>
      <c r="F12" s="99">
        <v>0</v>
      </c>
      <c r="G12" s="99">
        <v>0</v>
      </c>
      <c r="H12" s="100">
        <v>0</v>
      </c>
      <c r="I12" s="100">
        <v>0</v>
      </c>
    </row>
    <row r="13" spans="2:9" x14ac:dyDescent="0.25">
      <c r="B13" s="12"/>
      <c r="C13" s="21" t="s">
        <v>125</v>
      </c>
      <c r="D13" s="99">
        <v>344784</v>
      </c>
      <c r="E13" s="99">
        <v>344784</v>
      </c>
      <c r="F13" s="99">
        <v>344784</v>
      </c>
      <c r="G13" s="99">
        <v>344784</v>
      </c>
      <c r="H13" s="100">
        <v>344784</v>
      </c>
      <c r="I13" s="100">
        <v>344784</v>
      </c>
    </row>
    <row r="14" spans="2:9" x14ac:dyDescent="0.25">
      <c r="B14" s="12"/>
      <c r="C14" s="21" t="s">
        <v>126</v>
      </c>
      <c r="D14" s="99">
        <v>0</v>
      </c>
      <c r="E14" s="99">
        <v>0</v>
      </c>
      <c r="F14" s="99">
        <v>0</v>
      </c>
      <c r="G14" s="99">
        <v>0</v>
      </c>
      <c r="H14" s="100">
        <v>0</v>
      </c>
      <c r="I14" s="100">
        <v>0</v>
      </c>
    </row>
    <row r="15" spans="2:9" x14ac:dyDescent="0.25">
      <c r="B15" s="12"/>
      <c r="C15" s="21" t="s">
        <v>127</v>
      </c>
      <c r="D15" s="99">
        <v>0</v>
      </c>
      <c r="E15" s="99">
        <v>0</v>
      </c>
      <c r="F15" s="99">
        <v>0</v>
      </c>
      <c r="G15" s="99">
        <v>0</v>
      </c>
      <c r="H15" s="100">
        <v>0</v>
      </c>
      <c r="I15" s="100">
        <v>0</v>
      </c>
    </row>
    <row r="16" spans="2:9" x14ac:dyDescent="0.25">
      <c r="B16" s="12"/>
      <c r="C16" s="21" t="s">
        <v>128</v>
      </c>
      <c r="D16" s="99">
        <v>0</v>
      </c>
      <c r="E16" s="99">
        <v>0</v>
      </c>
      <c r="F16" s="99">
        <v>0</v>
      </c>
      <c r="G16" s="99">
        <v>0</v>
      </c>
      <c r="H16" s="100">
        <v>0</v>
      </c>
      <c r="I16" s="100">
        <v>0</v>
      </c>
    </row>
    <row r="17" spans="2:9" ht="15.75" thickBot="1" x14ac:dyDescent="0.3">
      <c r="B17" s="12"/>
      <c r="C17" s="22" t="s">
        <v>182</v>
      </c>
      <c r="D17" s="101">
        <v>0</v>
      </c>
      <c r="E17" s="101">
        <v>0</v>
      </c>
      <c r="F17" s="101">
        <v>0</v>
      </c>
      <c r="G17" s="101">
        <v>0</v>
      </c>
      <c r="H17" s="102">
        <v>0</v>
      </c>
      <c r="I17" s="102">
        <v>0</v>
      </c>
    </row>
    <row r="18" spans="2:9" x14ac:dyDescent="0.25">
      <c r="B18" s="12"/>
      <c r="C18" s="15" t="s">
        <v>129</v>
      </c>
      <c r="D18" s="10">
        <f>SUM(D19:D21)</f>
        <v>68986</v>
      </c>
      <c r="E18" s="10">
        <f t="shared" ref="E18:H18" si="7">SUM(E19:E21)</f>
        <v>142391</v>
      </c>
      <c r="F18" s="10">
        <f t="shared" si="7"/>
        <v>172164</v>
      </c>
      <c r="G18" s="10">
        <f t="shared" si="7"/>
        <v>174689</v>
      </c>
      <c r="H18" s="11">
        <f t="shared" si="7"/>
        <v>190316</v>
      </c>
      <c r="I18" s="11">
        <f t="shared" ref="I18" si="8">SUM(I19:I21)</f>
        <v>194659</v>
      </c>
    </row>
    <row r="19" spans="2:9" x14ac:dyDescent="0.25">
      <c r="B19" s="12"/>
      <c r="C19" s="21" t="s">
        <v>130</v>
      </c>
      <c r="D19" s="99">
        <v>68986</v>
      </c>
      <c r="E19" s="99">
        <v>142391</v>
      </c>
      <c r="F19" s="99">
        <v>172164</v>
      </c>
      <c r="G19" s="99">
        <v>174689</v>
      </c>
      <c r="H19" s="100">
        <v>190316</v>
      </c>
      <c r="I19" s="100">
        <v>194659</v>
      </c>
    </row>
    <row r="20" spans="2:9" x14ac:dyDescent="0.25">
      <c r="B20" s="12"/>
      <c r="C20" s="21" t="s">
        <v>131</v>
      </c>
      <c r="D20" s="99">
        <v>0</v>
      </c>
      <c r="E20" s="99">
        <v>0</v>
      </c>
      <c r="F20" s="99">
        <v>0</v>
      </c>
      <c r="G20" s="99">
        <v>0</v>
      </c>
      <c r="H20" s="100">
        <v>0</v>
      </c>
      <c r="I20" s="100">
        <v>0</v>
      </c>
    </row>
    <row r="21" spans="2:9" ht="15.75" thickBot="1" x14ac:dyDescent="0.3">
      <c r="B21" s="12"/>
      <c r="C21" s="22" t="s">
        <v>184</v>
      </c>
      <c r="D21" s="101">
        <v>0</v>
      </c>
      <c r="E21" s="101">
        <v>0</v>
      </c>
      <c r="F21" s="101">
        <v>0</v>
      </c>
      <c r="G21" s="101">
        <v>0</v>
      </c>
      <c r="H21" s="102">
        <v>0</v>
      </c>
      <c r="I21" s="102">
        <v>0</v>
      </c>
    </row>
    <row r="22" spans="2:9" x14ac:dyDescent="0.25">
      <c r="B22" s="12"/>
      <c r="C22" s="15" t="s">
        <v>132</v>
      </c>
      <c r="D22" s="10">
        <f>SUM(D23:D24)</f>
        <v>-318661</v>
      </c>
      <c r="E22" s="10">
        <f t="shared" ref="E22:H22" si="9">SUM(E23:E24)</f>
        <v>-318661</v>
      </c>
      <c r="F22" s="10">
        <f t="shared" si="9"/>
        <v>-1883312</v>
      </c>
      <c r="G22" s="10">
        <f t="shared" si="9"/>
        <v>-1883312</v>
      </c>
      <c r="H22" s="11">
        <f t="shared" si="9"/>
        <v>-1858428</v>
      </c>
      <c r="I22" s="11">
        <f t="shared" ref="I22" si="10">SUM(I23:I24)</f>
        <v>-1775909</v>
      </c>
    </row>
    <row r="23" spans="2:9" x14ac:dyDescent="0.25">
      <c r="B23" s="12"/>
      <c r="C23" s="21" t="s">
        <v>133</v>
      </c>
      <c r="D23" s="99">
        <v>0</v>
      </c>
      <c r="E23" s="99">
        <v>0</v>
      </c>
      <c r="F23" s="99">
        <v>0</v>
      </c>
      <c r="G23" s="99">
        <v>0</v>
      </c>
      <c r="H23" s="100">
        <v>0</v>
      </c>
      <c r="I23" s="100">
        <v>82519</v>
      </c>
    </row>
    <row r="24" spans="2:9" x14ac:dyDescent="0.25">
      <c r="B24" s="12"/>
      <c r="C24" s="21" t="s">
        <v>134</v>
      </c>
      <c r="D24" s="99">
        <v>-318661</v>
      </c>
      <c r="E24" s="99">
        <v>-318661</v>
      </c>
      <c r="F24" s="99">
        <v>-1883312</v>
      </c>
      <c r="G24" s="99">
        <v>-1883312</v>
      </c>
      <c r="H24" s="100">
        <v>-1858428</v>
      </c>
      <c r="I24" s="100">
        <v>-1858428</v>
      </c>
    </row>
    <row r="25" spans="2:9" ht="15.75" thickBot="1" x14ac:dyDescent="0.3">
      <c r="B25" s="23"/>
      <c r="C25" s="24" t="s">
        <v>57</v>
      </c>
      <c r="D25" s="25">
        <f>VZaS!D65</f>
        <v>73404</v>
      </c>
      <c r="E25" s="25">
        <f>VZaS!E65</f>
        <v>29773</v>
      </c>
      <c r="F25" s="25">
        <f>VZaS!F65</f>
        <v>50494</v>
      </c>
      <c r="G25" s="25">
        <f>VZaS!G65</f>
        <v>312543</v>
      </c>
      <c r="H25" s="26">
        <f>VZaS!H65</f>
        <v>86864</v>
      </c>
      <c r="I25" s="26">
        <f>VZaS!I65</f>
        <v>37135</v>
      </c>
    </row>
    <row r="26" spans="2:9" ht="16.5" thickTop="1" thickBot="1" x14ac:dyDescent="0.3">
      <c r="B26" s="17"/>
      <c r="C26" s="18" t="s">
        <v>135</v>
      </c>
      <c r="D26" s="7">
        <f>D27+D32+D43+D53+D54</f>
        <v>1004992</v>
      </c>
      <c r="E26" s="7">
        <f t="shared" ref="E26:H26" si="11">E27+E32+E43+E53+E54</f>
        <v>859709</v>
      </c>
      <c r="F26" s="7">
        <f t="shared" si="11"/>
        <v>606437</v>
      </c>
      <c r="G26" s="7">
        <f t="shared" si="11"/>
        <v>556451</v>
      </c>
      <c r="H26" s="7">
        <f t="shared" si="11"/>
        <v>943050</v>
      </c>
      <c r="I26" s="7">
        <f t="shared" ref="I26" si="12">I27+I32+I43+I53+I54</f>
        <v>693570</v>
      </c>
    </row>
    <row r="27" spans="2:9" x14ac:dyDescent="0.25">
      <c r="B27" s="12"/>
      <c r="C27" s="15" t="s">
        <v>136</v>
      </c>
      <c r="D27" s="10">
        <f>SUM(D28:D31)</f>
        <v>335414</v>
      </c>
      <c r="E27" s="10">
        <f t="shared" ref="E27:H27" si="13">SUM(E28:E31)</f>
        <v>155080</v>
      </c>
      <c r="F27" s="10">
        <f t="shared" si="13"/>
        <v>78681</v>
      </c>
      <c r="G27" s="10">
        <f t="shared" si="13"/>
        <v>106233</v>
      </c>
      <c r="H27" s="11">
        <f t="shared" si="13"/>
        <v>355730</v>
      </c>
      <c r="I27" s="11">
        <f t="shared" ref="I27" si="14">SUM(I28:I31)</f>
        <v>262340</v>
      </c>
    </row>
    <row r="28" spans="2:9" x14ac:dyDescent="0.25">
      <c r="B28" s="12"/>
      <c r="C28" s="21" t="s">
        <v>137</v>
      </c>
      <c r="D28" s="99">
        <v>0</v>
      </c>
      <c r="E28" s="99">
        <v>0</v>
      </c>
      <c r="F28" s="99">
        <v>0</v>
      </c>
      <c r="G28" s="99">
        <v>0</v>
      </c>
      <c r="H28" s="100">
        <v>0</v>
      </c>
      <c r="I28" s="100">
        <v>0</v>
      </c>
    </row>
    <row r="29" spans="2:9" x14ac:dyDescent="0.25">
      <c r="B29" s="12"/>
      <c r="C29" s="21" t="s">
        <v>138</v>
      </c>
      <c r="D29" s="99">
        <v>197698</v>
      </c>
      <c r="E29" s="99">
        <v>150323</v>
      </c>
      <c r="F29" s="99">
        <v>73787</v>
      </c>
      <c r="G29" s="99">
        <v>101346</v>
      </c>
      <c r="H29" s="100">
        <v>350976</v>
      </c>
      <c r="I29" s="100">
        <v>257540</v>
      </c>
    </row>
    <row r="30" spans="2:9" x14ac:dyDescent="0.25">
      <c r="B30" s="12"/>
      <c r="C30" s="21" t="s">
        <v>139</v>
      </c>
      <c r="D30" s="99">
        <v>40000</v>
      </c>
      <c r="E30" s="99">
        <v>0</v>
      </c>
      <c r="F30" s="99">
        <v>0</v>
      </c>
      <c r="G30" s="99">
        <v>0</v>
      </c>
      <c r="H30" s="100">
        <v>0</v>
      </c>
      <c r="I30" s="100">
        <v>0</v>
      </c>
    </row>
    <row r="31" spans="2:9" ht="15.75" thickBot="1" x14ac:dyDescent="0.3">
      <c r="B31" s="12"/>
      <c r="C31" s="22" t="s">
        <v>140</v>
      </c>
      <c r="D31" s="101">
        <v>97716</v>
      </c>
      <c r="E31" s="101">
        <v>4757</v>
      </c>
      <c r="F31" s="101">
        <v>4894</v>
      </c>
      <c r="G31" s="101">
        <v>4887</v>
      </c>
      <c r="H31" s="102">
        <v>4754</v>
      </c>
      <c r="I31" s="102">
        <v>4800</v>
      </c>
    </row>
    <row r="32" spans="2:9" x14ac:dyDescent="0.25">
      <c r="B32" s="12"/>
      <c r="C32" s="15" t="s">
        <v>141</v>
      </c>
      <c r="D32" s="10">
        <f>SUM(D33:D42)</f>
        <v>243614</v>
      </c>
      <c r="E32" s="10">
        <f t="shared" ref="E32:H32" si="15">SUM(E33:E42)</f>
        <v>318877</v>
      </c>
      <c r="F32" s="10">
        <f t="shared" si="15"/>
        <v>292350</v>
      </c>
      <c r="G32" s="10">
        <f t="shared" si="15"/>
        <v>14805</v>
      </c>
      <c r="H32" s="11">
        <f t="shared" si="15"/>
        <v>47453</v>
      </c>
      <c r="I32" s="11">
        <f t="shared" ref="I32" si="16">SUM(I33:I42)</f>
        <v>51179</v>
      </c>
    </row>
    <row r="33" spans="2:9" x14ac:dyDescent="0.25">
      <c r="B33" s="12"/>
      <c r="C33" s="21" t="s">
        <v>142</v>
      </c>
      <c r="D33" s="99">
        <v>0</v>
      </c>
      <c r="E33" s="99">
        <v>0</v>
      </c>
      <c r="F33" s="99">
        <v>0</v>
      </c>
      <c r="G33" s="99">
        <v>0</v>
      </c>
      <c r="H33" s="100">
        <v>0</v>
      </c>
      <c r="I33" s="100">
        <v>0</v>
      </c>
    </row>
    <row r="34" spans="2:9" x14ac:dyDescent="0.25">
      <c r="B34" s="12"/>
      <c r="C34" s="21" t="s">
        <v>143</v>
      </c>
      <c r="D34" s="99">
        <v>0</v>
      </c>
      <c r="E34" s="99">
        <v>0</v>
      </c>
      <c r="F34" s="99">
        <v>0</v>
      </c>
      <c r="G34" s="99">
        <v>0</v>
      </c>
      <c r="H34" s="100">
        <v>0</v>
      </c>
      <c r="I34" s="100">
        <v>0</v>
      </c>
    </row>
    <row r="35" spans="2:9" x14ac:dyDescent="0.25">
      <c r="B35" s="12"/>
      <c r="C35" s="21" t="s">
        <v>144</v>
      </c>
      <c r="D35" s="99">
        <v>0</v>
      </c>
      <c r="E35" s="99">
        <v>0</v>
      </c>
      <c r="F35" s="99">
        <v>0</v>
      </c>
      <c r="G35" s="99">
        <v>0</v>
      </c>
      <c r="H35" s="100">
        <v>0</v>
      </c>
      <c r="I35" s="100">
        <v>0</v>
      </c>
    </row>
    <row r="36" spans="2:9" x14ac:dyDescent="0.25">
      <c r="B36" s="12"/>
      <c r="C36" s="21" t="s">
        <v>183</v>
      </c>
      <c r="D36" s="99">
        <v>0</v>
      </c>
      <c r="E36" s="99">
        <v>0</v>
      </c>
      <c r="F36" s="99">
        <v>0</v>
      </c>
      <c r="G36" s="99">
        <v>0</v>
      </c>
      <c r="H36" s="100">
        <v>0</v>
      </c>
      <c r="I36" s="100">
        <v>0</v>
      </c>
    </row>
    <row r="37" spans="2:9" x14ac:dyDescent="0.25">
      <c r="B37" s="12"/>
      <c r="C37" s="21" t="s">
        <v>145</v>
      </c>
      <c r="D37" s="99">
        <v>0</v>
      </c>
      <c r="E37" s="99">
        <v>0</v>
      </c>
      <c r="F37" s="99">
        <v>0</v>
      </c>
      <c r="G37" s="99">
        <v>0</v>
      </c>
      <c r="H37" s="100">
        <v>0</v>
      </c>
      <c r="I37" s="100">
        <v>0</v>
      </c>
    </row>
    <row r="38" spans="2:9" x14ac:dyDescent="0.25">
      <c r="B38" s="12"/>
      <c r="C38" s="21" t="s">
        <v>146</v>
      </c>
      <c r="D38" s="99">
        <v>0</v>
      </c>
      <c r="E38" s="99">
        <v>0</v>
      </c>
      <c r="F38" s="99">
        <v>0</v>
      </c>
      <c r="G38" s="99">
        <v>0</v>
      </c>
      <c r="H38" s="100">
        <v>0</v>
      </c>
      <c r="I38" s="100">
        <v>0</v>
      </c>
    </row>
    <row r="39" spans="2:9" x14ac:dyDescent="0.25">
      <c r="B39" s="12"/>
      <c r="C39" s="21" t="s">
        <v>147</v>
      </c>
      <c r="D39" s="99">
        <v>0</v>
      </c>
      <c r="E39" s="99">
        <v>0</v>
      </c>
      <c r="F39" s="99">
        <v>0</v>
      </c>
      <c r="G39" s="99">
        <v>0</v>
      </c>
      <c r="H39" s="100">
        <v>0</v>
      </c>
      <c r="I39" s="100">
        <v>0</v>
      </c>
    </row>
    <row r="40" spans="2:9" x14ac:dyDescent="0.25">
      <c r="B40" s="12"/>
      <c r="C40" s="21" t="s">
        <v>148</v>
      </c>
      <c r="D40" s="99">
        <v>9389</v>
      </c>
      <c r="E40" s="99">
        <v>7221</v>
      </c>
      <c r="F40" s="99">
        <v>4254</v>
      </c>
      <c r="G40" s="99">
        <v>2565</v>
      </c>
      <c r="H40" s="100">
        <v>21954</v>
      </c>
      <c r="I40" s="100">
        <v>21030</v>
      </c>
    </row>
    <row r="41" spans="2:9" x14ac:dyDescent="0.25">
      <c r="B41" s="12"/>
      <c r="C41" s="21" t="s">
        <v>149</v>
      </c>
      <c r="D41" s="99">
        <v>0</v>
      </c>
      <c r="E41" s="99">
        <v>0</v>
      </c>
      <c r="F41" s="99">
        <v>0</v>
      </c>
      <c r="G41" s="99">
        <v>0</v>
      </c>
      <c r="H41" s="100">
        <v>0</v>
      </c>
      <c r="I41" s="100">
        <v>0</v>
      </c>
    </row>
    <row r="42" spans="2:9" ht="15.75" thickBot="1" x14ac:dyDescent="0.3">
      <c r="B42" s="12"/>
      <c r="C42" s="22" t="s">
        <v>150</v>
      </c>
      <c r="D42" s="101">
        <v>234225</v>
      </c>
      <c r="E42" s="101">
        <v>311656</v>
      </c>
      <c r="F42" s="101">
        <v>288096</v>
      </c>
      <c r="G42" s="101">
        <v>12240</v>
      </c>
      <c r="H42" s="102">
        <v>25499</v>
      </c>
      <c r="I42" s="102">
        <v>30149</v>
      </c>
    </row>
    <row r="43" spans="2:9" x14ac:dyDescent="0.25">
      <c r="B43" s="12"/>
      <c r="C43" s="15" t="s">
        <v>151</v>
      </c>
      <c r="D43" s="10">
        <f>SUM(D44:D52)</f>
        <v>425964</v>
      </c>
      <c r="E43" s="10">
        <f t="shared" ref="E43:H43" si="17">SUM(E44:E52)</f>
        <v>385752</v>
      </c>
      <c r="F43" s="10">
        <f t="shared" si="17"/>
        <v>235406</v>
      </c>
      <c r="G43" s="10">
        <f t="shared" si="17"/>
        <v>435413</v>
      </c>
      <c r="H43" s="11">
        <f t="shared" si="17"/>
        <v>539867</v>
      </c>
      <c r="I43" s="11">
        <f t="shared" ref="I43" si="18">SUM(I44:I52)</f>
        <v>380051</v>
      </c>
    </row>
    <row r="44" spans="2:9" x14ac:dyDescent="0.25">
      <c r="B44" s="12"/>
      <c r="C44" s="21" t="s">
        <v>152</v>
      </c>
      <c r="D44" s="99">
        <v>238263</v>
      </c>
      <c r="E44" s="99">
        <v>206472</v>
      </c>
      <c r="F44" s="99">
        <v>57509</v>
      </c>
      <c r="G44" s="99">
        <v>177006</v>
      </c>
      <c r="H44" s="100">
        <v>265333</v>
      </c>
      <c r="I44" s="100">
        <v>110141</v>
      </c>
    </row>
    <row r="45" spans="2:9" x14ac:dyDescent="0.25">
      <c r="B45" s="12"/>
      <c r="C45" s="21" t="s">
        <v>153</v>
      </c>
      <c r="D45" s="99">
        <v>0</v>
      </c>
      <c r="E45" s="99">
        <v>0</v>
      </c>
      <c r="F45" s="99">
        <v>0</v>
      </c>
      <c r="G45" s="99">
        <v>0</v>
      </c>
      <c r="H45" s="100">
        <v>0</v>
      </c>
      <c r="I45" s="100">
        <v>0</v>
      </c>
    </row>
    <row r="46" spans="2:9" x14ac:dyDescent="0.25">
      <c r="B46" s="12"/>
      <c r="C46" s="21" t="s">
        <v>154</v>
      </c>
      <c r="D46" s="99">
        <v>0</v>
      </c>
      <c r="E46" s="99">
        <v>0</v>
      </c>
      <c r="F46" s="99">
        <v>0</v>
      </c>
      <c r="G46" s="99">
        <v>0</v>
      </c>
      <c r="H46" s="100">
        <v>0</v>
      </c>
      <c r="I46" s="100">
        <v>0</v>
      </c>
    </row>
    <row r="47" spans="2:9" x14ac:dyDescent="0.25">
      <c r="B47" s="12"/>
      <c r="C47" s="21" t="s">
        <v>155</v>
      </c>
      <c r="D47" s="99">
        <v>0</v>
      </c>
      <c r="E47" s="99">
        <v>0</v>
      </c>
      <c r="F47" s="99">
        <v>0</v>
      </c>
      <c r="G47" s="99">
        <v>0</v>
      </c>
      <c r="H47" s="100">
        <v>0</v>
      </c>
      <c r="I47" s="100">
        <v>0</v>
      </c>
    </row>
    <row r="48" spans="2:9" x14ac:dyDescent="0.25">
      <c r="B48" s="12"/>
      <c r="C48" s="21" t="s">
        <v>156</v>
      </c>
      <c r="D48" s="99">
        <v>0</v>
      </c>
      <c r="E48" s="99">
        <v>0</v>
      </c>
      <c r="F48" s="99">
        <v>0</v>
      </c>
      <c r="G48" s="99">
        <v>0</v>
      </c>
      <c r="H48" s="100">
        <v>0</v>
      </c>
      <c r="I48" s="100">
        <v>0</v>
      </c>
    </row>
    <row r="49" spans="2:9" x14ac:dyDescent="0.25">
      <c r="B49" s="12"/>
      <c r="C49" s="21" t="s">
        <v>157</v>
      </c>
      <c r="D49" s="99">
        <v>72646</v>
      </c>
      <c r="E49" s="99">
        <v>71936</v>
      </c>
      <c r="F49" s="99">
        <v>81454</v>
      </c>
      <c r="G49" s="99">
        <v>85957</v>
      </c>
      <c r="H49" s="100">
        <v>95083</v>
      </c>
      <c r="I49" s="100">
        <v>94170</v>
      </c>
    </row>
    <row r="50" spans="2:9" x14ac:dyDescent="0.25">
      <c r="B50" s="12"/>
      <c r="C50" s="21" t="s">
        <v>158</v>
      </c>
      <c r="D50" s="99">
        <v>78569</v>
      </c>
      <c r="E50" s="99">
        <v>84780</v>
      </c>
      <c r="F50" s="99">
        <v>58342</v>
      </c>
      <c r="G50" s="99">
        <v>113614</v>
      </c>
      <c r="H50" s="100">
        <v>128044</v>
      </c>
      <c r="I50" s="100">
        <v>124750</v>
      </c>
    </row>
    <row r="51" spans="2:9" x14ac:dyDescent="0.25">
      <c r="B51" s="12"/>
      <c r="C51" s="21" t="s">
        <v>159</v>
      </c>
      <c r="D51" s="99">
        <v>31167</v>
      </c>
      <c r="E51" s="99">
        <v>16786</v>
      </c>
      <c r="F51" s="99">
        <v>26365</v>
      </c>
      <c r="G51" s="99">
        <v>44705</v>
      </c>
      <c r="H51" s="100">
        <v>44807</v>
      </c>
      <c r="I51" s="100">
        <v>42360</v>
      </c>
    </row>
    <row r="52" spans="2:9" x14ac:dyDescent="0.25">
      <c r="B52" s="12"/>
      <c r="C52" s="21" t="s">
        <v>180</v>
      </c>
      <c r="D52" s="99">
        <v>5319</v>
      </c>
      <c r="E52" s="99">
        <v>5778</v>
      </c>
      <c r="F52" s="99">
        <v>11736</v>
      </c>
      <c r="G52" s="99">
        <v>14131</v>
      </c>
      <c r="H52" s="100">
        <v>6600</v>
      </c>
      <c r="I52" s="100">
        <v>8630</v>
      </c>
    </row>
    <row r="53" spans="2:9" x14ac:dyDescent="0.25">
      <c r="B53" s="12"/>
      <c r="C53" s="27" t="s">
        <v>160</v>
      </c>
      <c r="D53" s="28">
        <v>0</v>
      </c>
      <c r="E53" s="28">
        <v>0</v>
      </c>
      <c r="F53" s="28">
        <v>0</v>
      </c>
      <c r="G53" s="28">
        <v>0</v>
      </c>
      <c r="H53" s="29">
        <v>0</v>
      </c>
      <c r="I53" s="29">
        <v>0</v>
      </c>
    </row>
    <row r="54" spans="2:9" x14ac:dyDescent="0.25">
      <c r="B54" s="12"/>
      <c r="C54" s="27" t="s">
        <v>161</v>
      </c>
      <c r="D54" s="28">
        <f>SUM(D55:D56)</f>
        <v>0</v>
      </c>
      <c r="E54" s="28">
        <f t="shared" ref="E54:H54" si="19">SUM(E55:E56)</f>
        <v>0</v>
      </c>
      <c r="F54" s="28">
        <f t="shared" si="19"/>
        <v>0</v>
      </c>
      <c r="G54" s="28">
        <f t="shared" si="19"/>
        <v>0</v>
      </c>
      <c r="H54" s="29">
        <f t="shared" si="19"/>
        <v>0</v>
      </c>
      <c r="I54" s="29">
        <f t="shared" ref="I54" si="20">SUM(I55:I56)</f>
        <v>0</v>
      </c>
    </row>
    <row r="55" spans="2:9" x14ac:dyDescent="0.25">
      <c r="B55" s="12"/>
      <c r="C55" s="21" t="s">
        <v>162</v>
      </c>
      <c r="D55" s="99">
        <v>0</v>
      </c>
      <c r="E55" s="99">
        <v>0</v>
      </c>
      <c r="F55" s="99">
        <v>0</v>
      </c>
      <c r="G55" s="99">
        <v>0</v>
      </c>
      <c r="H55" s="100">
        <v>0</v>
      </c>
      <c r="I55" s="100">
        <v>0</v>
      </c>
    </row>
    <row r="56" spans="2:9" ht="15.75" thickBot="1" x14ac:dyDescent="0.3">
      <c r="B56" s="12"/>
      <c r="C56" s="30" t="s">
        <v>163</v>
      </c>
      <c r="D56" s="103">
        <v>0</v>
      </c>
      <c r="E56" s="103">
        <v>0</v>
      </c>
      <c r="F56" s="103">
        <v>0</v>
      </c>
      <c r="G56" s="103">
        <v>0</v>
      </c>
      <c r="H56" s="104">
        <v>0</v>
      </c>
      <c r="I56" s="104">
        <v>0</v>
      </c>
    </row>
    <row r="57" spans="2:9" ht="15.75" thickBot="1" x14ac:dyDescent="0.3">
      <c r="B57" s="31"/>
      <c r="C57" s="32" t="s">
        <v>112</v>
      </c>
      <c r="D57" s="33">
        <f>SUM(D58:D61)</f>
        <v>0</v>
      </c>
      <c r="E57" s="33">
        <f t="shared" ref="E57:H57" si="21">SUM(E58:E61)</f>
        <v>0</v>
      </c>
      <c r="F57" s="33">
        <f t="shared" si="21"/>
        <v>0</v>
      </c>
      <c r="G57" s="33">
        <f t="shared" si="21"/>
        <v>0</v>
      </c>
      <c r="H57" s="33">
        <f t="shared" si="21"/>
        <v>0</v>
      </c>
      <c r="I57" s="33">
        <f t="shared" ref="I57" si="22">SUM(I58:I61)</f>
        <v>0</v>
      </c>
    </row>
    <row r="58" spans="2:9" x14ac:dyDescent="0.25">
      <c r="B58" s="12"/>
      <c r="C58" s="34" t="s">
        <v>164</v>
      </c>
      <c r="D58" s="105">
        <v>0</v>
      </c>
      <c r="E58" s="105">
        <v>0</v>
      </c>
      <c r="F58" s="105">
        <v>0</v>
      </c>
      <c r="G58" s="105">
        <v>0</v>
      </c>
      <c r="H58" s="106">
        <v>0</v>
      </c>
      <c r="I58" s="106">
        <v>0</v>
      </c>
    </row>
    <row r="59" spans="2:9" x14ac:dyDescent="0.25">
      <c r="B59" s="12"/>
      <c r="C59" s="21" t="s">
        <v>165</v>
      </c>
      <c r="D59" s="99">
        <v>0</v>
      </c>
      <c r="E59" s="99">
        <v>0</v>
      </c>
      <c r="F59" s="99">
        <v>0</v>
      </c>
      <c r="G59" s="99">
        <v>0</v>
      </c>
      <c r="H59" s="100">
        <v>0</v>
      </c>
      <c r="I59" s="100">
        <v>0</v>
      </c>
    </row>
    <row r="60" spans="2:9" x14ac:dyDescent="0.25">
      <c r="B60" s="12"/>
      <c r="C60" s="21" t="s">
        <v>166</v>
      </c>
      <c r="D60" s="99">
        <v>0</v>
      </c>
      <c r="E60" s="99">
        <v>0</v>
      </c>
      <c r="F60" s="99">
        <v>0</v>
      </c>
      <c r="G60" s="99">
        <v>0</v>
      </c>
      <c r="H60" s="100">
        <v>0</v>
      </c>
      <c r="I60" s="100">
        <v>0</v>
      </c>
    </row>
    <row r="61" spans="2:9" ht="15.75" thickBot="1" x14ac:dyDescent="0.3">
      <c r="B61" s="20"/>
      <c r="C61" s="22" t="s">
        <v>167</v>
      </c>
      <c r="D61" s="101">
        <v>0</v>
      </c>
      <c r="E61" s="101">
        <v>0</v>
      </c>
      <c r="F61" s="101">
        <v>0</v>
      </c>
      <c r="G61" s="101">
        <v>0</v>
      </c>
      <c r="H61" s="102">
        <v>0</v>
      </c>
      <c r="I61" s="102">
        <v>0</v>
      </c>
    </row>
  </sheetData>
  <sheetProtection selectLockedCells="1"/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65"/>
  <sheetViews>
    <sheetView tabSelected="1" zoomScaleNormal="100" zoomScaleSheetLayoutView="100" workbookViewId="0">
      <selection activeCell="N10" sqref="N10"/>
    </sheetView>
  </sheetViews>
  <sheetFormatPr defaultRowHeight="15" x14ac:dyDescent="0.25"/>
  <cols>
    <col min="1" max="1" width="2.5703125" style="2" customWidth="1"/>
    <col min="2" max="2" width="3" style="2" customWidth="1"/>
    <col min="3" max="3" width="39.85546875" style="2" customWidth="1"/>
    <col min="4" max="6" width="13.7109375" style="2" bestFit="1" customWidth="1"/>
    <col min="7" max="9" width="12" style="2" bestFit="1" customWidth="1"/>
    <col min="10" max="11" width="9.140625" style="2"/>
    <col min="12" max="14" width="12.140625" style="2" bestFit="1" customWidth="1"/>
    <col min="15" max="16384" width="9.140625" style="2"/>
  </cols>
  <sheetData>
    <row r="1" spans="2:9" ht="15.75" thickBot="1" x14ac:dyDescent="0.3"/>
    <row r="2" spans="2:9" ht="15.75" thickBot="1" x14ac:dyDescent="0.3">
      <c r="B2" s="31"/>
      <c r="C2" s="35"/>
      <c r="D2" s="36">
        <v>40908</v>
      </c>
      <c r="E2" s="36">
        <v>41274</v>
      </c>
      <c r="F2" s="36">
        <v>41639</v>
      </c>
      <c r="G2" s="37">
        <v>42004</v>
      </c>
      <c r="H2" s="37">
        <v>42369</v>
      </c>
      <c r="I2" s="37">
        <v>42735</v>
      </c>
    </row>
    <row r="3" spans="2:9" ht="15.75" thickBot="1" x14ac:dyDescent="0.3"/>
    <row r="4" spans="2:9" x14ac:dyDescent="0.25">
      <c r="B4" s="38"/>
      <c r="C4" s="144"/>
      <c r="D4" s="39">
        <f t="shared" ref="D4:G4" si="0">D5+D9</f>
        <v>4336420</v>
      </c>
      <c r="E4" s="39">
        <f t="shared" si="0"/>
        <v>4396623</v>
      </c>
      <c r="F4" s="39">
        <f t="shared" si="0"/>
        <v>4507411</v>
      </c>
      <c r="G4" s="119">
        <f t="shared" si="0"/>
        <v>5171076</v>
      </c>
      <c r="H4" s="39">
        <f>H5+H9</f>
        <v>5523199</v>
      </c>
      <c r="I4" s="131">
        <f>I5+I9</f>
        <v>5296564</v>
      </c>
    </row>
    <row r="5" spans="2:9" x14ac:dyDescent="0.25">
      <c r="B5" s="143"/>
      <c r="C5" s="148" t="s">
        <v>0</v>
      </c>
      <c r="D5" s="28">
        <v>0</v>
      </c>
      <c r="E5" s="28">
        <v>0</v>
      </c>
      <c r="F5" s="28">
        <v>0</v>
      </c>
      <c r="G5" s="120">
        <v>0</v>
      </c>
      <c r="H5" s="28">
        <v>0</v>
      </c>
      <c r="I5" s="132">
        <v>0</v>
      </c>
    </row>
    <row r="6" spans="2:9" ht="15.75" thickBot="1" x14ac:dyDescent="0.3">
      <c r="B6" s="89"/>
      <c r="C6" s="149" t="s">
        <v>1</v>
      </c>
      <c r="D6" s="103">
        <v>0</v>
      </c>
      <c r="E6" s="103">
        <v>0</v>
      </c>
      <c r="F6" s="103">
        <v>0</v>
      </c>
      <c r="G6" s="125">
        <v>0</v>
      </c>
      <c r="H6" s="103">
        <v>0</v>
      </c>
      <c r="I6" s="137">
        <v>0</v>
      </c>
    </row>
    <row r="7" spans="2:9" ht="15.75" thickBot="1" x14ac:dyDescent="0.3">
      <c r="B7" s="31"/>
      <c r="C7" s="150" t="s">
        <v>2</v>
      </c>
      <c r="D7" s="41">
        <f>D5-D6</f>
        <v>0</v>
      </c>
      <c r="E7" s="33">
        <f t="shared" ref="E7:G7" si="1">E5-E6</f>
        <v>0</v>
      </c>
      <c r="F7" s="33">
        <f t="shared" si="1"/>
        <v>0</v>
      </c>
      <c r="G7" s="122">
        <f t="shared" si="1"/>
        <v>0</v>
      </c>
      <c r="H7" s="146">
        <v>0</v>
      </c>
      <c r="I7" s="134">
        <f t="shared" ref="I7" si="2">I5-I6</f>
        <v>0</v>
      </c>
    </row>
    <row r="8" spans="2:9" x14ac:dyDescent="0.25">
      <c r="B8" s="89"/>
      <c r="C8" s="151" t="s">
        <v>3</v>
      </c>
      <c r="D8" s="10">
        <f>SUM(D9:D11)</f>
        <v>4833836</v>
      </c>
      <c r="E8" s="10">
        <f t="shared" ref="E8:H8" si="3">SUM(E9:E11)</f>
        <v>4914918</v>
      </c>
      <c r="F8" s="10">
        <f t="shared" si="3"/>
        <v>5193892</v>
      </c>
      <c r="G8" s="123">
        <f t="shared" si="3"/>
        <v>5734120</v>
      </c>
      <c r="H8" s="10">
        <f t="shared" si="3"/>
        <v>6033253</v>
      </c>
      <c r="I8" s="135">
        <f t="shared" ref="I8" si="4">SUM(I9:I11)</f>
        <v>5737886</v>
      </c>
    </row>
    <row r="9" spans="2:9" x14ac:dyDescent="0.25">
      <c r="B9" s="89"/>
      <c r="C9" s="152" t="s">
        <v>4</v>
      </c>
      <c r="D9" s="99">
        <v>4336420</v>
      </c>
      <c r="E9" s="99">
        <v>4396623</v>
      </c>
      <c r="F9" s="99">
        <v>4507411</v>
      </c>
      <c r="G9" s="124">
        <v>5171076</v>
      </c>
      <c r="H9" s="99">
        <v>5523199</v>
      </c>
      <c r="I9" s="136">
        <v>5296564</v>
      </c>
    </row>
    <row r="10" spans="2:9" x14ac:dyDescent="0.25">
      <c r="B10" s="89"/>
      <c r="C10" s="152" t="s">
        <v>6</v>
      </c>
      <c r="D10" s="99">
        <v>85302</v>
      </c>
      <c r="E10" s="99">
        <v>6553</v>
      </c>
      <c r="F10" s="99">
        <v>173305</v>
      </c>
      <c r="G10" s="124">
        <v>-40401</v>
      </c>
      <c r="H10" s="99">
        <v>-59305</v>
      </c>
      <c r="I10" s="136">
        <v>-75189</v>
      </c>
    </row>
    <row r="11" spans="2:9" x14ac:dyDescent="0.25">
      <c r="B11" s="89"/>
      <c r="C11" s="152" t="s">
        <v>5</v>
      </c>
      <c r="D11" s="99">
        <v>412114</v>
      </c>
      <c r="E11" s="99">
        <v>511742</v>
      </c>
      <c r="F11" s="99">
        <v>513176</v>
      </c>
      <c r="G11" s="124">
        <v>603445</v>
      </c>
      <c r="H11" s="99">
        <v>569359</v>
      </c>
      <c r="I11" s="136">
        <v>516511</v>
      </c>
    </row>
    <row r="12" spans="2:9" x14ac:dyDescent="0.25">
      <c r="B12" s="89"/>
      <c r="C12" s="148" t="s">
        <v>7</v>
      </c>
      <c r="D12" s="28">
        <f>SUM(D13:D14)</f>
        <v>2660737</v>
      </c>
      <c r="E12" s="28">
        <f t="shared" ref="E12:H12" si="5">SUM(E13:E14)</f>
        <v>2687081</v>
      </c>
      <c r="F12" s="28">
        <f t="shared" si="5"/>
        <v>2791902</v>
      </c>
      <c r="G12" s="120">
        <f t="shared" si="5"/>
        <v>3016055</v>
      </c>
      <c r="H12" s="28">
        <f t="shared" si="5"/>
        <v>3101652</v>
      </c>
      <c r="I12" s="132">
        <f t="shared" ref="I12" si="6">SUM(I13:I14)</f>
        <v>2789380</v>
      </c>
    </row>
    <row r="13" spans="2:9" x14ac:dyDescent="0.25">
      <c r="B13" s="89"/>
      <c r="C13" s="152" t="s">
        <v>8</v>
      </c>
      <c r="D13" s="99">
        <v>1557028</v>
      </c>
      <c r="E13" s="99">
        <v>1585575</v>
      </c>
      <c r="F13" s="99">
        <v>1775611</v>
      </c>
      <c r="G13" s="124">
        <v>1834108</v>
      </c>
      <c r="H13" s="99">
        <v>1722177</v>
      </c>
      <c r="I13" s="136">
        <v>1661100</v>
      </c>
    </row>
    <row r="14" spans="2:9" ht="15.75" thickBot="1" x14ac:dyDescent="0.3">
      <c r="B14" s="89"/>
      <c r="C14" s="149" t="s">
        <v>9</v>
      </c>
      <c r="D14" s="103">
        <v>1103709</v>
      </c>
      <c r="E14" s="103">
        <v>1101506</v>
      </c>
      <c r="F14" s="103">
        <v>1016291</v>
      </c>
      <c r="G14" s="125">
        <v>1181947</v>
      </c>
      <c r="H14" s="103">
        <v>1379475</v>
      </c>
      <c r="I14" s="137">
        <v>1128280</v>
      </c>
    </row>
    <row r="15" spans="2:9" ht="15.75" thickBot="1" x14ac:dyDescent="0.3">
      <c r="B15" s="31"/>
      <c r="C15" s="150" t="s">
        <v>10</v>
      </c>
      <c r="D15" s="42">
        <f>(D8-D12)+D7</f>
        <v>2173099</v>
      </c>
      <c r="E15" s="43">
        <f t="shared" ref="E15:H15" si="7">(E8-E12)+E7</f>
        <v>2227837</v>
      </c>
      <c r="F15" s="43">
        <f t="shared" si="7"/>
        <v>2401990</v>
      </c>
      <c r="G15" s="126">
        <f t="shared" si="7"/>
        <v>2718065</v>
      </c>
      <c r="H15" s="147">
        <f t="shared" si="7"/>
        <v>2931601</v>
      </c>
      <c r="I15" s="138">
        <f t="shared" ref="I15" si="8">(I8-I12)+I7</f>
        <v>2948506</v>
      </c>
    </row>
    <row r="16" spans="2:9" x14ac:dyDescent="0.25">
      <c r="B16" s="89"/>
      <c r="C16" s="153" t="s">
        <v>11</v>
      </c>
      <c r="D16" s="10">
        <f>SUM(D17:D20)</f>
        <v>2157147</v>
      </c>
      <c r="E16" s="10">
        <f t="shared" ref="E16:H16" si="9">SUM(E17:E20)</f>
        <v>2222398</v>
      </c>
      <c r="F16" s="10">
        <f t="shared" si="9"/>
        <v>2256676</v>
      </c>
      <c r="G16" s="123">
        <f t="shared" si="9"/>
        <v>2563835</v>
      </c>
      <c r="H16" s="10">
        <f t="shared" si="9"/>
        <v>2883356</v>
      </c>
      <c r="I16" s="135">
        <f t="shared" ref="I16" si="10">SUM(I17:I20)</f>
        <v>2784398</v>
      </c>
    </row>
    <row r="17" spans="2:14" x14ac:dyDescent="0.25">
      <c r="B17" s="89"/>
      <c r="C17" s="152" t="s">
        <v>12</v>
      </c>
      <c r="D17" s="99">
        <v>1481387</v>
      </c>
      <c r="E17" s="99">
        <v>1529017</v>
      </c>
      <c r="F17" s="99">
        <v>1549919</v>
      </c>
      <c r="G17" s="124">
        <v>1771997</v>
      </c>
      <c r="H17" s="99">
        <v>2010910</v>
      </c>
      <c r="I17" s="136">
        <v>1940560</v>
      </c>
    </row>
    <row r="18" spans="2:14" x14ac:dyDescent="0.25">
      <c r="B18" s="89"/>
      <c r="C18" s="152" t="s">
        <v>13</v>
      </c>
      <c r="D18" s="99">
        <v>37235</v>
      </c>
      <c r="E18" s="99">
        <v>29452</v>
      </c>
      <c r="F18" s="99">
        <v>35852</v>
      </c>
      <c r="G18" s="124">
        <v>36194</v>
      </c>
      <c r="H18" s="99">
        <v>38224</v>
      </c>
      <c r="I18" s="136">
        <v>38200</v>
      </c>
    </row>
    <row r="19" spans="2:14" x14ac:dyDescent="0.25">
      <c r="B19" s="89"/>
      <c r="C19" s="152" t="s">
        <v>14</v>
      </c>
      <c r="D19" s="99">
        <v>557913</v>
      </c>
      <c r="E19" s="99">
        <v>573065</v>
      </c>
      <c r="F19" s="99">
        <v>587825</v>
      </c>
      <c r="G19" s="124">
        <v>665834</v>
      </c>
      <c r="H19" s="99">
        <v>743805</v>
      </c>
      <c r="I19" s="136">
        <v>718888</v>
      </c>
    </row>
    <row r="20" spans="2:14" x14ac:dyDescent="0.25">
      <c r="B20" s="89"/>
      <c r="C20" s="152" t="s">
        <v>15</v>
      </c>
      <c r="D20" s="99">
        <v>80612</v>
      </c>
      <c r="E20" s="99">
        <v>90864</v>
      </c>
      <c r="F20" s="99">
        <v>83080</v>
      </c>
      <c r="G20" s="124">
        <v>89810</v>
      </c>
      <c r="H20" s="99">
        <v>90417</v>
      </c>
      <c r="I20" s="136">
        <v>86750</v>
      </c>
    </row>
    <row r="21" spans="2:14" x14ac:dyDescent="0.25">
      <c r="B21" s="89"/>
      <c r="C21" s="152" t="s">
        <v>16</v>
      </c>
      <c r="D21" s="99">
        <v>103251</v>
      </c>
      <c r="E21" s="99">
        <v>120612</v>
      </c>
      <c r="F21" s="99">
        <v>125252</v>
      </c>
      <c r="G21" s="124">
        <v>127017</v>
      </c>
      <c r="H21" s="99">
        <v>108416</v>
      </c>
      <c r="I21" s="136">
        <v>106540</v>
      </c>
    </row>
    <row r="22" spans="2:14" x14ac:dyDescent="0.25">
      <c r="B22" s="89"/>
      <c r="C22" s="152" t="s">
        <v>17</v>
      </c>
      <c r="D22" s="99">
        <v>524315</v>
      </c>
      <c r="E22" s="99">
        <v>564370</v>
      </c>
      <c r="F22" s="99">
        <v>612905</v>
      </c>
      <c r="G22" s="124">
        <v>602718</v>
      </c>
      <c r="H22" s="99">
        <v>636833</v>
      </c>
      <c r="I22" s="136">
        <v>682340</v>
      </c>
    </row>
    <row r="23" spans="2:14" x14ac:dyDescent="0.25">
      <c r="B23" s="89"/>
      <c r="C23" s="148" t="s">
        <v>18</v>
      </c>
      <c r="D23" s="107">
        <v>34289</v>
      </c>
      <c r="E23" s="107">
        <v>58433</v>
      </c>
      <c r="F23" s="107">
        <v>56446</v>
      </c>
      <c r="G23" s="127">
        <v>43207</v>
      </c>
      <c r="H23" s="107">
        <v>83244</v>
      </c>
      <c r="I23" s="139">
        <v>59036</v>
      </c>
    </row>
    <row r="24" spans="2:14" x14ac:dyDescent="0.25">
      <c r="B24" s="89"/>
      <c r="C24" s="148" t="s">
        <v>19</v>
      </c>
      <c r="D24" s="107">
        <v>21660</v>
      </c>
      <c r="E24" s="107">
        <v>32115</v>
      </c>
      <c r="F24" s="107">
        <v>26643</v>
      </c>
      <c r="G24" s="127">
        <v>29551</v>
      </c>
      <c r="H24" s="107">
        <v>60732</v>
      </c>
      <c r="I24" s="139">
        <v>45223</v>
      </c>
      <c r="L24" s="44"/>
      <c r="M24" s="44"/>
      <c r="N24" s="44"/>
    </row>
    <row r="25" spans="2:14" x14ac:dyDescent="0.25">
      <c r="B25" s="89"/>
      <c r="C25" s="152" t="s">
        <v>20</v>
      </c>
      <c r="D25" s="99">
        <v>-836</v>
      </c>
      <c r="E25" s="99">
        <v>491</v>
      </c>
      <c r="F25" s="99">
        <v>149425</v>
      </c>
      <c r="G25" s="124">
        <v>192797</v>
      </c>
      <c r="H25" s="99">
        <v>138922</v>
      </c>
      <c r="I25" s="136">
        <v>0</v>
      </c>
    </row>
    <row r="26" spans="2:14" x14ac:dyDescent="0.25">
      <c r="B26" s="89"/>
      <c r="C26" s="152" t="s">
        <v>21</v>
      </c>
      <c r="D26" s="99">
        <v>769344</v>
      </c>
      <c r="E26" s="99">
        <v>692401</v>
      </c>
      <c r="F26" s="99">
        <v>741417</v>
      </c>
      <c r="G26" s="124">
        <v>829795</v>
      </c>
      <c r="H26" s="99">
        <v>969731</v>
      </c>
      <c r="I26" s="136">
        <v>684924</v>
      </c>
    </row>
    <row r="27" spans="2:14" x14ac:dyDescent="0.25">
      <c r="B27" s="89"/>
      <c r="C27" s="152" t="s">
        <v>22</v>
      </c>
      <c r="D27" s="99">
        <v>126932</v>
      </c>
      <c r="E27" s="99">
        <v>-69284</v>
      </c>
      <c r="F27" s="99">
        <v>730</v>
      </c>
      <c r="G27" s="124">
        <v>34208</v>
      </c>
      <c r="H27" s="99">
        <v>39909</v>
      </c>
      <c r="I27" s="136">
        <v>30800</v>
      </c>
    </row>
    <row r="28" spans="2:14" x14ac:dyDescent="0.25">
      <c r="B28" s="89"/>
      <c r="C28" s="152" t="s">
        <v>23</v>
      </c>
      <c r="D28" s="99">
        <v>0</v>
      </c>
      <c r="E28" s="99">
        <v>0</v>
      </c>
      <c r="F28" s="99">
        <v>0</v>
      </c>
      <c r="G28" s="124">
        <v>0</v>
      </c>
      <c r="H28" s="99">
        <v>0</v>
      </c>
      <c r="I28" s="136">
        <v>0</v>
      </c>
    </row>
    <row r="29" spans="2:14" ht="15.75" thickBot="1" x14ac:dyDescent="0.3">
      <c r="B29" s="89"/>
      <c r="C29" s="149" t="s">
        <v>24</v>
      </c>
      <c r="D29" s="103">
        <v>0</v>
      </c>
      <c r="E29" s="103">
        <v>0</v>
      </c>
      <c r="F29" s="103">
        <v>0</v>
      </c>
      <c r="G29" s="125">
        <v>0</v>
      </c>
      <c r="H29" s="103">
        <v>0</v>
      </c>
      <c r="I29" s="137">
        <v>0</v>
      </c>
    </row>
    <row r="30" spans="2:14" ht="15.75" thickBot="1" x14ac:dyDescent="0.3">
      <c r="B30" s="31"/>
      <c r="C30" s="154" t="s">
        <v>25</v>
      </c>
      <c r="D30" s="43">
        <f t="shared" ref="D30:I30" si="11">D15-D16-D21-D22+D23-D24-D25+D26-D27+D28+D29</f>
        <v>44263</v>
      </c>
      <c r="E30" s="43">
        <f t="shared" si="11"/>
        <v>107969</v>
      </c>
      <c r="F30" s="43">
        <f t="shared" si="11"/>
        <v>28222</v>
      </c>
      <c r="G30" s="126">
        <f t="shared" si="11"/>
        <v>40941</v>
      </c>
      <c r="H30" s="43">
        <f t="shared" si="11"/>
        <v>116408</v>
      </c>
      <c r="I30" s="138">
        <f t="shared" si="11"/>
        <v>43165</v>
      </c>
    </row>
    <row r="31" spans="2:14" x14ac:dyDescent="0.25">
      <c r="B31" s="70"/>
      <c r="C31" s="155" t="s">
        <v>26</v>
      </c>
      <c r="D31" s="105">
        <v>0</v>
      </c>
      <c r="E31" s="105">
        <v>0</v>
      </c>
      <c r="F31" s="105">
        <v>0</v>
      </c>
      <c r="G31" s="128">
        <v>0</v>
      </c>
      <c r="H31" s="105">
        <v>0</v>
      </c>
      <c r="I31" s="140">
        <v>0</v>
      </c>
    </row>
    <row r="32" spans="2:14" x14ac:dyDescent="0.25">
      <c r="B32" s="89"/>
      <c r="C32" s="152" t="s">
        <v>27</v>
      </c>
      <c r="D32" s="99">
        <v>0</v>
      </c>
      <c r="E32" s="99">
        <v>0</v>
      </c>
      <c r="F32" s="99">
        <v>0</v>
      </c>
      <c r="G32" s="124">
        <v>0</v>
      </c>
      <c r="H32" s="99">
        <v>0</v>
      </c>
      <c r="I32" s="136">
        <v>0</v>
      </c>
    </row>
    <row r="33" spans="2:9" x14ac:dyDescent="0.25">
      <c r="B33" s="89"/>
      <c r="C33" s="148" t="s">
        <v>28</v>
      </c>
      <c r="D33" s="28">
        <f>SUM(D34:D36)</f>
        <v>0</v>
      </c>
      <c r="E33" s="28">
        <f t="shared" ref="E33:H33" si="12">SUM(E34:E36)</f>
        <v>0</v>
      </c>
      <c r="F33" s="28">
        <f t="shared" si="12"/>
        <v>0</v>
      </c>
      <c r="G33" s="120">
        <f t="shared" si="12"/>
        <v>0</v>
      </c>
      <c r="H33" s="28">
        <f t="shared" si="12"/>
        <v>0</v>
      </c>
      <c r="I33" s="132">
        <f t="shared" ref="I33" si="13">SUM(I34:I36)</f>
        <v>0</v>
      </c>
    </row>
    <row r="34" spans="2:9" x14ac:dyDescent="0.25">
      <c r="B34" s="89"/>
      <c r="C34" s="152" t="s">
        <v>29</v>
      </c>
      <c r="D34" s="99">
        <v>0</v>
      </c>
      <c r="E34" s="99">
        <v>0</v>
      </c>
      <c r="F34" s="99">
        <v>0</v>
      </c>
      <c r="G34" s="124">
        <v>0</v>
      </c>
      <c r="H34" s="99">
        <v>0</v>
      </c>
      <c r="I34" s="136">
        <v>0</v>
      </c>
    </row>
    <row r="35" spans="2:9" x14ac:dyDescent="0.25">
      <c r="B35" s="89"/>
      <c r="C35" s="152" t="s">
        <v>30</v>
      </c>
      <c r="D35" s="99">
        <v>0</v>
      </c>
      <c r="E35" s="99">
        <v>0</v>
      </c>
      <c r="F35" s="99">
        <v>0</v>
      </c>
      <c r="G35" s="124">
        <v>0</v>
      </c>
      <c r="H35" s="99">
        <v>0</v>
      </c>
      <c r="I35" s="136">
        <v>0</v>
      </c>
    </row>
    <row r="36" spans="2:9" x14ac:dyDescent="0.25">
      <c r="B36" s="89"/>
      <c r="C36" s="152" t="s">
        <v>31</v>
      </c>
      <c r="D36" s="99">
        <v>0</v>
      </c>
      <c r="E36" s="99">
        <v>0</v>
      </c>
      <c r="F36" s="99">
        <v>0</v>
      </c>
      <c r="G36" s="124">
        <v>0</v>
      </c>
      <c r="H36" s="99">
        <v>0</v>
      </c>
      <c r="I36" s="136">
        <v>0</v>
      </c>
    </row>
    <row r="37" spans="2:9" x14ac:dyDescent="0.25">
      <c r="B37" s="89"/>
      <c r="C37" s="152" t="s">
        <v>32</v>
      </c>
      <c r="D37" s="99">
        <v>0</v>
      </c>
      <c r="E37" s="99">
        <v>0</v>
      </c>
      <c r="F37" s="99">
        <v>0</v>
      </c>
      <c r="G37" s="124">
        <v>0</v>
      </c>
      <c r="H37" s="99">
        <v>0</v>
      </c>
      <c r="I37" s="136">
        <v>0</v>
      </c>
    </row>
    <row r="38" spans="2:9" x14ac:dyDescent="0.25">
      <c r="B38" s="89"/>
      <c r="C38" s="152" t="s">
        <v>33</v>
      </c>
      <c r="D38" s="99">
        <v>0</v>
      </c>
      <c r="E38" s="99">
        <v>0</v>
      </c>
      <c r="F38" s="99">
        <v>0</v>
      </c>
      <c r="G38" s="124">
        <v>0</v>
      </c>
      <c r="H38" s="99">
        <v>0</v>
      </c>
      <c r="I38" s="136">
        <v>0</v>
      </c>
    </row>
    <row r="39" spans="2:9" x14ac:dyDescent="0.25">
      <c r="B39" s="89"/>
      <c r="C39" s="152" t="s">
        <v>34</v>
      </c>
      <c r="D39" s="99">
        <v>0</v>
      </c>
      <c r="E39" s="99">
        <v>0</v>
      </c>
      <c r="F39" s="99">
        <v>0</v>
      </c>
      <c r="G39" s="124">
        <v>0</v>
      </c>
      <c r="H39" s="99">
        <v>0</v>
      </c>
      <c r="I39" s="136">
        <v>0</v>
      </c>
    </row>
    <row r="40" spans="2:9" x14ac:dyDescent="0.25">
      <c r="B40" s="89"/>
      <c r="C40" s="152" t="s">
        <v>35</v>
      </c>
      <c r="D40" s="99">
        <v>0</v>
      </c>
      <c r="E40" s="99">
        <v>0</v>
      </c>
      <c r="F40" s="99">
        <v>0</v>
      </c>
      <c r="G40" s="124">
        <v>0</v>
      </c>
      <c r="H40" s="99">
        <v>0</v>
      </c>
      <c r="I40" s="136">
        <v>0</v>
      </c>
    </row>
    <row r="41" spans="2:9" x14ac:dyDescent="0.25">
      <c r="B41" s="89"/>
      <c r="C41" s="152" t="s">
        <v>36</v>
      </c>
      <c r="D41" s="99">
        <v>0</v>
      </c>
      <c r="E41" s="99">
        <v>0</v>
      </c>
      <c r="F41" s="99">
        <v>0</v>
      </c>
      <c r="G41" s="124">
        <v>0</v>
      </c>
      <c r="H41" s="99">
        <v>0</v>
      </c>
      <c r="I41" s="136">
        <v>0</v>
      </c>
    </row>
    <row r="42" spans="2:9" x14ac:dyDescent="0.25">
      <c r="B42" s="89"/>
      <c r="C42" s="152" t="s">
        <v>37</v>
      </c>
      <c r="D42" s="99">
        <v>1055</v>
      </c>
      <c r="E42" s="99">
        <v>586</v>
      </c>
      <c r="F42" s="99">
        <v>90</v>
      </c>
      <c r="G42" s="124">
        <v>81</v>
      </c>
      <c r="H42" s="99">
        <v>106</v>
      </c>
      <c r="I42" s="136">
        <v>100</v>
      </c>
    </row>
    <row r="43" spans="2:9" x14ac:dyDescent="0.25">
      <c r="B43" s="89"/>
      <c r="C43" s="152" t="s">
        <v>38</v>
      </c>
      <c r="D43" s="99">
        <v>0</v>
      </c>
      <c r="E43" s="99">
        <v>0</v>
      </c>
      <c r="F43" s="99">
        <v>0</v>
      </c>
      <c r="G43" s="124">
        <v>0</v>
      </c>
      <c r="H43" s="99">
        <v>0</v>
      </c>
      <c r="I43" s="136">
        <v>0</v>
      </c>
    </row>
    <row r="44" spans="2:9" x14ac:dyDescent="0.25">
      <c r="B44" s="89"/>
      <c r="C44" s="152" t="s">
        <v>39</v>
      </c>
      <c r="D44" s="99">
        <v>0</v>
      </c>
      <c r="E44" s="99">
        <v>0</v>
      </c>
      <c r="F44" s="99">
        <v>0</v>
      </c>
      <c r="G44" s="124">
        <v>0</v>
      </c>
      <c r="H44" s="99">
        <v>0</v>
      </c>
      <c r="I44" s="136">
        <v>0</v>
      </c>
    </row>
    <row r="45" spans="2:9" x14ac:dyDescent="0.25">
      <c r="B45" s="89"/>
      <c r="C45" s="152" t="s">
        <v>40</v>
      </c>
      <c r="D45" s="99">
        <v>0</v>
      </c>
      <c r="E45" s="99">
        <v>0</v>
      </c>
      <c r="F45" s="99">
        <v>0</v>
      </c>
      <c r="G45" s="124">
        <v>0</v>
      </c>
      <c r="H45" s="99">
        <v>0</v>
      </c>
      <c r="I45" s="136">
        <v>0</v>
      </c>
    </row>
    <row r="46" spans="2:9" x14ac:dyDescent="0.25">
      <c r="B46" s="89"/>
      <c r="C46" s="152" t="s">
        <v>41</v>
      </c>
      <c r="D46" s="99">
        <v>0</v>
      </c>
      <c r="E46" s="99">
        <v>0</v>
      </c>
      <c r="F46" s="99">
        <v>0</v>
      </c>
      <c r="G46" s="124">
        <v>0</v>
      </c>
      <c r="H46" s="99">
        <v>0</v>
      </c>
      <c r="I46" s="136">
        <v>0</v>
      </c>
    </row>
    <row r="47" spans="2:9" x14ac:dyDescent="0.25">
      <c r="B47" s="89"/>
      <c r="C47" s="152" t="s">
        <v>42</v>
      </c>
      <c r="D47" s="99">
        <v>1146</v>
      </c>
      <c r="E47" s="99">
        <v>1240</v>
      </c>
      <c r="F47" s="99">
        <v>1361</v>
      </c>
      <c r="G47" s="124">
        <v>1439</v>
      </c>
      <c r="H47" s="99">
        <v>1550</v>
      </c>
      <c r="I47" s="136">
        <v>1480</v>
      </c>
    </row>
    <row r="48" spans="2:9" x14ac:dyDescent="0.25">
      <c r="B48" s="89"/>
      <c r="C48" s="152" t="s">
        <v>43</v>
      </c>
      <c r="D48" s="99">
        <v>0</v>
      </c>
      <c r="E48" s="99">
        <v>0</v>
      </c>
      <c r="F48" s="99">
        <v>0</v>
      </c>
      <c r="G48" s="124">
        <v>0</v>
      </c>
      <c r="H48" s="99">
        <v>0</v>
      </c>
      <c r="I48" s="136">
        <v>0</v>
      </c>
    </row>
    <row r="49" spans="2:9" ht="15.75" thickBot="1" x14ac:dyDescent="0.3">
      <c r="B49" s="89"/>
      <c r="C49" s="149" t="s">
        <v>44</v>
      </c>
      <c r="D49" s="103">
        <v>0</v>
      </c>
      <c r="E49" s="103">
        <v>0</v>
      </c>
      <c r="F49" s="103">
        <v>0</v>
      </c>
      <c r="G49" s="125">
        <v>0</v>
      </c>
      <c r="H49" s="103">
        <v>0</v>
      </c>
      <c r="I49" s="137">
        <v>0</v>
      </c>
    </row>
    <row r="50" spans="2:9" ht="15.75" thickBot="1" x14ac:dyDescent="0.3">
      <c r="B50" s="31"/>
      <c r="C50" s="154" t="s">
        <v>45</v>
      </c>
      <c r="D50" s="45">
        <f>D31-D32+D33+D37-D38+D39-D40+D41+D42-D43+D44-D45+D46-D47+D48+D49</f>
        <v>-91</v>
      </c>
      <c r="E50" s="45">
        <f t="shared" ref="E50:H50" si="14">E31-E32+E33+E37-E38+E39-E40+E41+E42-E43+E44-E45+E46-E47+E48+E49</f>
        <v>-654</v>
      </c>
      <c r="F50" s="45">
        <f t="shared" si="14"/>
        <v>-1271</v>
      </c>
      <c r="G50" s="129">
        <f t="shared" si="14"/>
        <v>-1358</v>
      </c>
      <c r="H50" s="43">
        <f t="shared" si="14"/>
        <v>-1444</v>
      </c>
      <c r="I50" s="141">
        <f t="shared" ref="I50" si="15">I31-I32+I33+I37-I38+I39-I40+I41+I42-I43+I44-I45+I46-I47+I48+I49</f>
        <v>-1380</v>
      </c>
    </row>
    <row r="51" spans="2:9" ht="15.75" thickBot="1" x14ac:dyDescent="0.3">
      <c r="B51" s="31"/>
      <c r="C51" s="156" t="s">
        <v>46</v>
      </c>
      <c r="D51" s="43">
        <f>D30+D50</f>
        <v>44172</v>
      </c>
      <c r="E51" s="43">
        <f t="shared" ref="E51:H51" si="16">E30+E50</f>
        <v>107315</v>
      </c>
      <c r="F51" s="43">
        <f t="shared" si="16"/>
        <v>26951</v>
      </c>
      <c r="G51" s="126">
        <f t="shared" si="16"/>
        <v>39583</v>
      </c>
      <c r="H51" s="43">
        <f t="shared" si="16"/>
        <v>114964</v>
      </c>
      <c r="I51" s="138">
        <f t="shared" ref="I51" si="17">I30+I50</f>
        <v>41785</v>
      </c>
    </row>
    <row r="52" spans="2:9" x14ac:dyDescent="0.25">
      <c r="B52" s="70"/>
      <c r="C52" s="151" t="s">
        <v>47</v>
      </c>
      <c r="D52" s="10">
        <f>D53+D54</f>
        <v>-29232</v>
      </c>
      <c r="E52" s="10">
        <f t="shared" ref="E52:H52" si="18">E53+E54</f>
        <v>77542</v>
      </c>
      <c r="F52" s="10">
        <f t="shared" si="18"/>
        <v>-23543</v>
      </c>
      <c r="G52" s="123">
        <f t="shared" si="18"/>
        <v>-272960</v>
      </c>
      <c r="H52" s="10">
        <f t="shared" si="18"/>
        <v>28100</v>
      </c>
      <c r="I52" s="135">
        <f t="shared" ref="I52" si="19">I53+I54</f>
        <v>4650</v>
      </c>
    </row>
    <row r="53" spans="2:9" x14ac:dyDescent="0.25">
      <c r="B53" s="89"/>
      <c r="C53" s="157" t="s">
        <v>48</v>
      </c>
      <c r="D53" s="99">
        <v>200</v>
      </c>
      <c r="E53" s="99">
        <v>111</v>
      </c>
      <c r="F53" s="99">
        <v>17</v>
      </c>
      <c r="G53" s="124">
        <v>2895</v>
      </c>
      <c r="H53" s="99">
        <v>14841</v>
      </c>
      <c r="I53" s="136">
        <v>0</v>
      </c>
    </row>
    <row r="54" spans="2:9" x14ac:dyDescent="0.25">
      <c r="B54" s="89"/>
      <c r="C54" s="157" t="s">
        <v>49</v>
      </c>
      <c r="D54" s="99">
        <v>-29432</v>
      </c>
      <c r="E54" s="99">
        <v>77431</v>
      </c>
      <c r="F54" s="99">
        <v>-23560</v>
      </c>
      <c r="G54" s="124">
        <v>-275855</v>
      </c>
      <c r="H54" s="99">
        <v>13259</v>
      </c>
      <c r="I54" s="136">
        <v>4650</v>
      </c>
    </row>
    <row r="55" spans="2:9" ht="15.75" thickBot="1" x14ac:dyDescent="0.3">
      <c r="B55" s="89"/>
      <c r="C55" s="40" t="s">
        <v>50</v>
      </c>
      <c r="D55" s="158">
        <f>D51-D52</f>
        <v>73404</v>
      </c>
      <c r="E55" s="158">
        <f t="shared" ref="E55:H55" si="20">E51-E52</f>
        <v>29773</v>
      </c>
      <c r="F55" s="158">
        <f t="shared" si="20"/>
        <v>50494</v>
      </c>
      <c r="G55" s="159">
        <f t="shared" si="20"/>
        <v>312543</v>
      </c>
      <c r="H55" s="158">
        <f t="shared" si="20"/>
        <v>86864</v>
      </c>
      <c r="I55" s="160">
        <f t="shared" ref="I55" si="21">I51-I52</f>
        <v>37135</v>
      </c>
    </row>
    <row r="56" spans="2:9" x14ac:dyDescent="0.25">
      <c r="B56" s="89"/>
      <c r="C56" s="161" t="s">
        <v>51</v>
      </c>
      <c r="D56" s="162">
        <v>0</v>
      </c>
      <c r="E56" s="162">
        <v>0</v>
      </c>
      <c r="F56" s="162">
        <v>0</v>
      </c>
      <c r="G56" s="163">
        <v>0</v>
      </c>
      <c r="H56" s="162">
        <v>0</v>
      </c>
      <c r="I56" s="164">
        <v>0</v>
      </c>
    </row>
    <row r="57" spans="2:9" x14ac:dyDescent="0.25">
      <c r="B57" s="89"/>
      <c r="C57" s="152" t="s">
        <v>52</v>
      </c>
      <c r="D57" s="99">
        <v>0</v>
      </c>
      <c r="E57" s="99">
        <v>0</v>
      </c>
      <c r="F57" s="99">
        <v>0</v>
      </c>
      <c r="G57" s="124">
        <v>0</v>
      </c>
      <c r="H57" s="99">
        <v>0</v>
      </c>
      <c r="I57" s="136">
        <v>0</v>
      </c>
    </row>
    <row r="58" spans="2:9" ht="15.75" thickBot="1" x14ac:dyDescent="0.3">
      <c r="B58" s="89"/>
      <c r="C58" s="145" t="s">
        <v>53</v>
      </c>
      <c r="D58" s="46">
        <f>D56-D57</f>
        <v>0</v>
      </c>
      <c r="E58" s="46">
        <f t="shared" ref="E58:H58" si="22">E56-E57</f>
        <v>0</v>
      </c>
      <c r="F58" s="46">
        <f t="shared" si="22"/>
        <v>0</v>
      </c>
      <c r="G58" s="130">
        <f t="shared" si="22"/>
        <v>0</v>
      </c>
      <c r="H58" s="46">
        <f t="shared" si="22"/>
        <v>0</v>
      </c>
      <c r="I58" s="142">
        <f t="shared" ref="I58" si="23">I56-I57</f>
        <v>0</v>
      </c>
    </row>
    <row r="59" spans="2:9" x14ac:dyDescent="0.25">
      <c r="B59" s="89"/>
      <c r="C59" s="151" t="s">
        <v>54</v>
      </c>
      <c r="D59" s="10">
        <f>D60+D61</f>
        <v>0</v>
      </c>
      <c r="E59" s="10">
        <f t="shared" ref="E59:H59" si="24">E60+E61</f>
        <v>0</v>
      </c>
      <c r="F59" s="10">
        <f t="shared" si="24"/>
        <v>0</v>
      </c>
      <c r="G59" s="123">
        <f t="shared" si="24"/>
        <v>0</v>
      </c>
      <c r="H59" s="10">
        <f t="shared" si="24"/>
        <v>0</v>
      </c>
      <c r="I59" s="135">
        <f t="shared" ref="I59" si="25">I60+I61</f>
        <v>0</v>
      </c>
    </row>
    <row r="60" spans="2:9" x14ac:dyDescent="0.25">
      <c r="B60" s="89"/>
      <c r="C60" s="157" t="s">
        <v>48</v>
      </c>
      <c r="D60" s="99">
        <v>0</v>
      </c>
      <c r="E60" s="99">
        <v>0</v>
      </c>
      <c r="F60" s="99">
        <v>0</v>
      </c>
      <c r="G60" s="124">
        <v>0</v>
      </c>
      <c r="H60" s="99">
        <v>0</v>
      </c>
      <c r="I60" s="136">
        <v>0</v>
      </c>
    </row>
    <row r="61" spans="2:9" x14ac:dyDescent="0.25">
      <c r="B61" s="89"/>
      <c r="C61" s="157" t="s">
        <v>49</v>
      </c>
      <c r="D61" s="99">
        <v>0</v>
      </c>
      <c r="E61" s="99">
        <v>0</v>
      </c>
      <c r="F61" s="99">
        <v>0</v>
      </c>
      <c r="G61" s="124">
        <v>0</v>
      </c>
      <c r="H61" s="99">
        <v>0</v>
      </c>
      <c r="I61" s="136">
        <v>0</v>
      </c>
    </row>
    <row r="62" spans="2:9" ht="15.75" thickBot="1" x14ac:dyDescent="0.3">
      <c r="B62" s="89"/>
      <c r="C62" s="40" t="s">
        <v>55</v>
      </c>
      <c r="D62" s="158">
        <f>D58-D59</f>
        <v>0</v>
      </c>
      <c r="E62" s="158">
        <f t="shared" ref="E62:H62" si="26">E58-E59</f>
        <v>0</v>
      </c>
      <c r="F62" s="158">
        <f>F58-F59</f>
        <v>0</v>
      </c>
      <c r="G62" s="159">
        <f t="shared" si="26"/>
        <v>0</v>
      </c>
      <c r="H62" s="158">
        <f t="shared" si="26"/>
        <v>0</v>
      </c>
      <c r="I62" s="160">
        <f t="shared" ref="I62" si="27">I58-I59</f>
        <v>0</v>
      </c>
    </row>
    <row r="63" spans="2:9" x14ac:dyDescent="0.25">
      <c r="B63" s="89"/>
      <c r="C63" s="144" t="s">
        <v>176</v>
      </c>
      <c r="D63" s="39">
        <f>D51+D58</f>
        <v>44172</v>
      </c>
      <c r="E63" s="39">
        <f t="shared" ref="E63:H63" si="28">E51+E58</f>
        <v>107315</v>
      </c>
      <c r="F63" s="39">
        <f t="shared" si="28"/>
        <v>26951</v>
      </c>
      <c r="G63" s="119">
        <f t="shared" si="28"/>
        <v>39583</v>
      </c>
      <c r="H63" s="39">
        <f t="shared" si="28"/>
        <v>114964</v>
      </c>
      <c r="I63" s="131">
        <f t="shared" ref="I63" si="29">I51+I58</f>
        <v>41785</v>
      </c>
    </row>
    <row r="64" spans="2:9" ht="15.75" thickBot="1" x14ac:dyDescent="0.3">
      <c r="B64" s="89"/>
      <c r="C64" s="170" t="s">
        <v>56</v>
      </c>
      <c r="D64" s="101">
        <v>0</v>
      </c>
      <c r="E64" s="101">
        <v>0</v>
      </c>
      <c r="F64" s="101">
        <v>0</v>
      </c>
      <c r="G64" s="121">
        <v>0</v>
      </c>
      <c r="H64" s="101">
        <v>0</v>
      </c>
      <c r="I64" s="133">
        <v>0</v>
      </c>
    </row>
    <row r="65" spans="2:9" ht="15.75" thickBot="1" x14ac:dyDescent="0.3">
      <c r="B65" s="31"/>
      <c r="C65" s="165" t="s">
        <v>57</v>
      </c>
      <c r="D65" s="166">
        <f>D55+D62-D64</f>
        <v>73404</v>
      </c>
      <c r="E65" s="166">
        <f t="shared" ref="E65:H65" si="30">E55+E62-E64</f>
        <v>29773</v>
      </c>
      <c r="F65" s="166">
        <f t="shared" si="30"/>
        <v>50494</v>
      </c>
      <c r="G65" s="167">
        <f t="shared" si="30"/>
        <v>312543</v>
      </c>
      <c r="H65" s="168">
        <f t="shared" si="30"/>
        <v>86864</v>
      </c>
      <c r="I65" s="169">
        <f t="shared" ref="I65" si="31">I55+I62-I64</f>
        <v>37135</v>
      </c>
    </row>
  </sheetData>
  <sheetProtection selectLockedCells="1"/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48"/>
  <sheetViews>
    <sheetView topLeftCell="A31" zoomScaleNormal="100" workbookViewId="0">
      <selection activeCell="H13" sqref="H13"/>
    </sheetView>
  </sheetViews>
  <sheetFormatPr defaultRowHeight="15" x14ac:dyDescent="0.25"/>
  <cols>
    <col min="1" max="1" width="3.5703125" style="2" customWidth="1"/>
    <col min="2" max="2" width="3" style="2" customWidth="1"/>
    <col min="3" max="3" width="39.85546875" style="2" customWidth="1"/>
    <col min="4" max="6" width="16.28515625" style="2" bestFit="1" customWidth="1"/>
    <col min="7" max="9" width="12.42578125" style="2" bestFit="1" customWidth="1"/>
    <col min="10" max="10" width="10" style="2" bestFit="1" customWidth="1"/>
    <col min="11" max="16384" width="9.140625" style="2"/>
  </cols>
  <sheetData>
    <row r="1" spans="2:9" ht="15.75" thickBot="1" x14ac:dyDescent="0.3"/>
    <row r="2" spans="2:9" ht="15.75" thickBot="1" x14ac:dyDescent="0.3">
      <c r="B2" s="31"/>
      <c r="C2" s="113" t="s">
        <v>168</v>
      </c>
      <c r="D2" s="36">
        <v>40908</v>
      </c>
      <c r="E2" s="36">
        <v>41274</v>
      </c>
      <c r="F2" s="36">
        <v>41639</v>
      </c>
      <c r="G2" s="36">
        <v>42004</v>
      </c>
      <c r="H2" s="36">
        <v>42369</v>
      </c>
      <c r="I2" s="37">
        <v>42735</v>
      </c>
    </row>
    <row r="3" spans="2:9" ht="15.75" thickBot="1" x14ac:dyDescent="0.3"/>
    <row r="4" spans="2:9" ht="15.75" thickBot="1" x14ac:dyDescent="0.3">
      <c r="B4" s="31"/>
      <c r="C4" s="47" t="s">
        <v>169</v>
      </c>
      <c r="D4" s="33">
        <f>VZaS!D4</f>
        <v>4336420</v>
      </c>
      <c r="E4" s="33">
        <f>VZaS!E4</f>
        <v>4396623</v>
      </c>
      <c r="F4" s="33">
        <f>VZaS!F4</f>
        <v>4507411</v>
      </c>
      <c r="G4" s="33">
        <f>VZaS!G4</f>
        <v>5171076</v>
      </c>
      <c r="H4" s="33">
        <f>VZaS!H4</f>
        <v>5523199</v>
      </c>
      <c r="I4" s="33">
        <f>VZaS!I4</f>
        <v>5296564</v>
      </c>
    </row>
    <row r="5" spans="2:9" x14ac:dyDescent="0.25">
      <c r="B5" s="8"/>
      <c r="C5" s="48" t="s">
        <v>0</v>
      </c>
      <c r="D5" s="49">
        <f>VZaS!D5</f>
        <v>0</v>
      </c>
      <c r="E5" s="49">
        <f>VZaS!E5</f>
        <v>0</v>
      </c>
      <c r="F5" s="49">
        <f>VZaS!F5</f>
        <v>0</v>
      </c>
      <c r="G5" s="49">
        <f>VZaS!G5</f>
        <v>0</v>
      </c>
      <c r="H5" s="49">
        <f>VZaS!H5</f>
        <v>0</v>
      </c>
      <c r="I5" s="114">
        <f>VZaS!I5</f>
        <v>0</v>
      </c>
    </row>
    <row r="6" spans="2:9" ht="15.75" thickBot="1" x14ac:dyDescent="0.3">
      <c r="B6" s="12"/>
      <c r="C6" s="30" t="s">
        <v>1</v>
      </c>
      <c r="D6" s="51">
        <f>VZaS!D6</f>
        <v>0</v>
      </c>
      <c r="E6" s="51">
        <f>VZaS!E6</f>
        <v>0</v>
      </c>
      <c r="F6" s="51">
        <f>VZaS!F6</f>
        <v>0</v>
      </c>
      <c r="G6" s="51">
        <f>VZaS!G6</f>
        <v>0</v>
      </c>
      <c r="H6" s="51">
        <f>VZaS!H6</f>
        <v>0</v>
      </c>
      <c r="I6" s="116">
        <f>VZaS!I6</f>
        <v>0</v>
      </c>
    </row>
    <row r="7" spans="2:9" ht="15.75" thickBot="1" x14ac:dyDescent="0.3">
      <c r="B7" s="31"/>
      <c r="C7" s="32" t="s">
        <v>170</v>
      </c>
      <c r="D7" s="33">
        <f>VZaS!D7</f>
        <v>0</v>
      </c>
      <c r="E7" s="33">
        <f>VZaS!E7</f>
        <v>0</v>
      </c>
      <c r="F7" s="33">
        <f>VZaS!F7</f>
        <v>0</v>
      </c>
      <c r="G7" s="33">
        <f>VZaS!G7</f>
        <v>0</v>
      </c>
      <c r="H7" s="33">
        <f>VZaS!H7</f>
        <v>0</v>
      </c>
      <c r="I7" s="33">
        <f>VZaS!I7</f>
        <v>0</v>
      </c>
    </row>
    <row r="8" spans="2:9" x14ac:dyDescent="0.25">
      <c r="B8" s="53"/>
      <c r="C8" s="48" t="s">
        <v>3</v>
      </c>
      <c r="D8" s="49">
        <f>VZaS!D8</f>
        <v>4833836</v>
      </c>
      <c r="E8" s="49">
        <f>VZaS!E8</f>
        <v>4914918</v>
      </c>
      <c r="F8" s="49">
        <f>VZaS!F8</f>
        <v>5193892</v>
      </c>
      <c r="G8" s="49">
        <f>VZaS!G8</f>
        <v>5734120</v>
      </c>
      <c r="H8" s="49">
        <f>VZaS!H8</f>
        <v>6033253</v>
      </c>
      <c r="I8" s="114">
        <f>VZaS!I8</f>
        <v>5737886</v>
      </c>
    </row>
    <row r="9" spans="2:9" x14ac:dyDescent="0.25">
      <c r="B9" s="53"/>
      <c r="C9" s="21" t="s">
        <v>4</v>
      </c>
      <c r="D9" s="54">
        <f>VZaS!D9</f>
        <v>4336420</v>
      </c>
      <c r="E9" s="54">
        <f>VZaS!E9</f>
        <v>4396623</v>
      </c>
      <c r="F9" s="54">
        <f>VZaS!F9</f>
        <v>4507411</v>
      </c>
      <c r="G9" s="54">
        <f>VZaS!G9</f>
        <v>5171076</v>
      </c>
      <c r="H9" s="54">
        <f>VZaS!H9</f>
        <v>5523199</v>
      </c>
      <c r="I9" s="115">
        <f>VZaS!I9</f>
        <v>5296564</v>
      </c>
    </row>
    <row r="10" spans="2:9" x14ac:dyDescent="0.25">
      <c r="B10" s="53"/>
      <c r="C10" s="21" t="s">
        <v>6</v>
      </c>
      <c r="D10" s="54">
        <f>VZaS!D10</f>
        <v>85302</v>
      </c>
      <c r="E10" s="54">
        <f>VZaS!E10</f>
        <v>6553</v>
      </c>
      <c r="F10" s="54">
        <f>VZaS!F10</f>
        <v>173305</v>
      </c>
      <c r="G10" s="54">
        <f>VZaS!G10</f>
        <v>-40401</v>
      </c>
      <c r="H10" s="54">
        <f>VZaS!H10</f>
        <v>-59305</v>
      </c>
      <c r="I10" s="115">
        <f>VZaS!I10</f>
        <v>-75189</v>
      </c>
    </row>
    <row r="11" spans="2:9" x14ac:dyDescent="0.25">
      <c r="B11" s="53"/>
      <c r="C11" s="21" t="s">
        <v>5</v>
      </c>
      <c r="D11" s="54">
        <f>VZaS!D11</f>
        <v>412114</v>
      </c>
      <c r="E11" s="54">
        <f>VZaS!E11</f>
        <v>511742</v>
      </c>
      <c r="F11" s="54">
        <f>VZaS!F11</f>
        <v>513176</v>
      </c>
      <c r="G11" s="54">
        <f>VZaS!G11</f>
        <v>603445</v>
      </c>
      <c r="H11" s="54">
        <f>VZaS!H11</f>
        <v>569359</v>
      </c>
      <c r="I11" s="115">
        <f>VZaS!I11</f>
        <v>516511</v>
      </c>
    </row>
    <row r="12" spans="2:9" x14ac:dyDescent="0.25">
      <c r="B12" s="53"/>
      <c r="C12" s="56" t="s">
        <v>7</v>
      </c>
      <c r="D12" s="54">
        <f>VZaS!D12</f>
        <v>2660737</v>
      </c>
      <c r="E12" s="54">
        <f>VZaS!E12</f>
        <v>2687081</v>
      </c>
      <c r="F12" s="54">
        <f>VZaS!F12</f>
        <v>2791902</v>
      </c>
      <c r="G12" s="54">
        <f>VZaS!G12</f>
        <v>3016055</v>
      </c>
      <c r="H12" s="54">
        <f>VZaS!H12</f>
        <v>3101652</v>
      </c>
      <c r="I12" s="115">
        <f>VZaS!I12</f>
        <v>2789380</v>
      </c>
    </row>
    <row r="13" spans="2:9" x14ac:dyDescent="0.25">
      <c r="B13" s="53"/>
      <c r="C13" s="13" t="s">
        <v>171</v>
      </c>
      <c r="D13" s="54">
        <f>VZaS!D13</f>
        <v>1557028</v>
      </c>
      <c r="E13" s="54">
        <f>VZaS!E13</f>
        <v>1585575</v>
      </c>
      <c r="F13" s="54">
        <f>VZaS!F13</f>
        <v>1775611</v>
      </c>
      <c r="G13" s="54">
        <f>VZaS!G13</f>
        <v>1834108</v>
      </c>
      <c r="H13" s="54">
        <f>VZaS!H13</f>
        <v>1722177</v>
      </c>
      <c r="I13" s="115">
        <f>VZaS!I13</f>
        <v>1661100</v>
      </c>
    </row>
    <row r="14" spans="2:9" ht="15.75" thickBot="1" x14ac:dyDescent="0.3">
      <c r="B14" s="53"/>
      <c r="C14" s="16" t="s">
        <v>9</v>
      </c>
      <c r="D14" s="51">
        <f>VZaS!D14</f>
        <v>1103709</v>
      </c>
      <c r="E14" s="51">
        <f>VZaS!E14</f>
        <v>1101506</v>
      </c>
      <c r="F14" s="51">
        <f>VZaS!F14</f>
        <v>1016291</v>
      </c>
      <c r="G14" s="51">
        <f>VZaS!G14</f>
        <v>1181947</v>
      </c>
      <c r="H14" s="51">
        <f>VZaS!H14</f>
        <v>1379475</v>
      </c>
      <c r="I14" s="116">
        <f>VZaS!I14</f>
        <v>1128280</v>
      </c>
    </row>
    <row r="15" spans="2:9" ht="15.75" thickBot="1" x14ac:dyDescent="0.3">
      <c r="B15" s="31"/>
      <c r="C15" s="32" t="s">
        <v>10</v>
      </c>
      <c r="D15" s="33">
        <f>VZaS!D15</f>
        <v>2173099</v>
      </c>
      <c r="E15" s="33">
        <f>VZaS!E15</f>
        <v>2227837</v>
      </c>
      <c r="F15" s="33">
        <f>VZaS!F15</f>
        <v>2401990</v>
      </c>
      <c r="G15" s="33">
        <f>VZaS!G15</f>
        <v>2718065</v>
      </c>
      <c r="H15" s="33">
        <f>VZaS!H15</f>
        <v>2931601</v>
      </c>
      <c r="I15" s="33">
        <f>VZaS!I15</f>
        <v>2948506</v>
      </c>
    </row>
    <row r="16" spans="2:9" ht="15.75" thickBot="1" x14ac:dyDescent="0.3">
      <c r="B16" s="31"/>
      <c r="C16" s="32" t="s">
        <v>25</v>
      </c>
      <c r="D16" s="33">
        <f>VZaS!D30</f>
        <v>44263</v>
      </c>
      <c r="E16" s="33">
        <f>VZaS!E30</f>
        <v>107969</v>
      </c>
      <c r="F16" s="33">
        <f>VZaS!F30</f>
        <v>28222</v>
      </c>
      <c r="G16" s="33">
        <f>VZaS!G30</f>
        <v>40941</v>
      </c>
      <c r="H16" s="33">
        <f>VZaS!H30</f>
        <v>116408</v>
      </c>
      <c r="I16" s="33">
        <f>VZaS!I30</f>
        <v>43165</v>
      </c>
    </row>
    <row r="17" spans="2:9" ht="15.75" thickBot="1" x14ac:dyDescent="0.3">
      <c r="B17" s="31"/>
      <c r="C17" s="32" t="s">
        <v>45</v>
      </c>
      <c r="D17" s="33">
        <f>VZaS!D50</f>
        <v>-91</v>
      </c>
      <c r="E17" s="33">
        <f>VZaS!E50</f>
        <v>-654</v>
      </c>
      <c r="F17" s="33">
        <f>VZaS!F50</f>
        <v>-1271</v>
      </c>
      <c r="G17" s="33">
        <f>VZaS!G50</f>
        <v>-1358</v>
      </c>
      <c r="H17" s="33">
        <f>VZaS!H50</f>
        <v>-1444</v>
      </c>
      <c r="I17" s="33">
        <f>VZaS!I50</f>
        <v>-1380</v>
      </c>
    </row>
    <row r="18" spans="2:9" ht="15.75" thickBot="1" x14ac:dyDescent="0.3">
      <c r="B18" s="31"/>
      <c r="C18" s="32" t="s">
        <v>57</v>
      </c>
      <c r="D18" s="33">
        <f>VZaS!D65</f>
        <v>73404</v>
      </c>
      <c r="E18" s="33">
        <f>VZaS!E65</f>
        <v>29773</v>
      </c>
      <c r="F18" s="33">
        <f>VZaS!F65</f>
        <v>50494</v>
      </c>
      <c r="G18" s="33">
        <f>VZaS!G65</f>
        <v>312543</v>
      </c>
      <c r="H18" s="33">
        <f>VZaS!H65</f>
        <v>86864</v>
      </c>
      <c r="I18" s="33">
        <f>VZaS!I65</f>
        <v>37135</v>
      </c>
    </row>
    <row r="19" spans="2:9" ht="15.75" thickBot="1" x14ac:dyDescent="0.3">
      <c r="D19" s="44"/>
      <c r="E19" s="44"/>
      <c r="F19" s="44"/>
      <c r="G19" s="44"/>
      <c r="H19" s="44"/>
      <c r="I19" s="44"/>
    </row>
    <row r="20" spans="2:9" ht="15.75" thickBot="1" x14ac:dyDescent="0.3">
      <c r="B20" s="31"/>
      <c r="C20" s="47" t="s">
        <v>172</v>
      </c>
      <c r="D20" s="33">
        <f>D21+D25+D30</f>
        <v>28867995</v>
      </c>
      <c r="E20" s="33">
        <f t="shared" ref="E20:H20" si="0">E21+E25+E30</f>
        <v>28752486</v>
      </c>
      <c r="F20" s="33">
        <f t="shared" si="0"/>
        <v>26909147</v>
      </c>
      <c r="G20" s="33">
        <f t="shared" si="0"/>
        <v>27123735</v>
      </c>
      <c r="H20" s="33">
        <f t="shared" si="0"/>
        <v>27331426</v>
      </c>
      <c r="I20" s="33">
        <f t="shared" ref="I20" si="1">I21+I25+I30</f>
        <v>27119079</v>
      </c>
    </row>
    <row r="21" spans="2:9" ht="15.75" thickBot="1" x14ac:dyDescent="0.3">
      <c r="B21" s="31"/>
      <c r="C21" s="32" t="s">
        <v>59</v>
      </c>
      <c r="D21" s="33">
        <f>SUM(D22:D24)</f>
        <v>26046360</v>
      </c>
      <c r="E21" s="33">
        <f t="shared" ref="E21:H21" si="2">SUM(E22:E24)</f>
        <v>26022456</v>
      </c>
      <c r="F21" s="33">
        <f t="shared" si="2"/>
        <v>24067977</v>
      </c>
      <c r="G21" s="33">
        <f t="shared" si="2"/>
        <v>24206371</v>
      </c>
      <c r="H21" s="33">
        <f t="shared" si="2"/>
        <v>24407289</v>
      </c>
      <c r="I21" s="33">
        <f t="shared" ref="I21" si="3">SUM(I22:I24)</f>
        <v>24303223</v>
      </c>
    </row>
    <row r="22" spans="2:9" x14ac:dyDescent="0.25">
      <c r="B22" s="8"/>
      <c r="C22" s="57" t="s">
        <v>60</v>
      </c>
      <c r="D22" s="58">
        <f>'Aktíva celkom'!D6</f>
        <v>6406</v>
      </c>
      <c r="E22" s="58">
        <f>'Aktíva celkom'!E6</f>
        <v>3946</v>
      </c>
      <c r="F22" s="58">
        <f>'Aktíva celkom'!F6</f>
        <v>2002</v>
      </c>
      <c r="G22" s="58">
        <f>'Aktíva celkom'!G6</f>
        <v>1050</v>
      </c>
      <c r="H22" s="49">
        <f>'Aktíva celkom'!H6</f>
        <v>390</v>
      </c>
      <c r="I22" s="117">
        <f>'Aktíva celkom'!I6</f>
        <v>0</v>
      </c>
    </row>
    <row r="23" spans="2:9" x14ac:dyDescent="0.25">
      <c r="B23" s="12"/>
      <c r="C23" s="21" t="s">
        <v>68</v>
      </c>
      <c r="D23" s="54">
        <f>'Aktíva celkom'!D15</f>
        <v>26039954</v>
      </c>
      <c r="E23" s="54">
        <f>'Aktíva celkom'!E15</f>
        <v>26018510</v>
      </c>
      <c r="F23" s="54">
        <f>'Aktíva celkom'!F15</f>
        <v>24065975</v>
      </c>
      <c r="G23" s="54">
        <f>'Aktíva celkom'!G15</f>
        <v>24205321</v>
      </c>
      <c r="H23" s="54">
        <f>'Aktíva celkom'!H15</f>
        <v>24406899</v>
      </c>
      <c r="I23" s="115">
        <f>'Aktíva celkom'!I15</f>
        <v>24303223</v>
      </c>
    </row>
    <row r="24" spans="2:9" ht="15.75" thickBot="1" x14ac:dyDescent="0.3">
      <c r="B24" s="12"/>
      <c r="C24" s="22" t="s">
        <v>78</v>
      </c>
      <c r="D24" s="60">
        <f>'Aktíva celkom'!D25</f>
        <v>0</v>
      </c>
      <c r="E24" s="60">
        <f>'Aktíva celkom'!E25</f>
        <v>0</v>
      </c>
      <c r="F24" s="60">
        <f>'Aktíva celkom'!F25</f>
        <v>0</v>
      </c>
      <c r="G24" s="60">
        <f>'Aktíva celkom'!G25</f>
        <v>0</v>
      </c>
      <c r="H24" s="51">
        <f>'Aktíva celkom'!H25</f>
        <v>0</v>
      </c>
      <c r="I24" s="118">
        <f>'Aktíva celkom'!I25</f>
        <v>0</v>
      </c>
    </row>
    <row r="25" spans="2:9" ht="15.75" thickBot="1" x14ac:dyDescent="0.3">
      <c r="B25" s="31"/>
      <c r="C25" s="32" t="s">
        <v>86</v>
      </c>
      <c r="D25" s="33">
        <f>SUM(D26:D29)</f>
        <v>2819915</v>
      </c>
      <c r="E25" s="33">
        <f t="shared" ref="E25:H25" si="4">SUM(E26:E29)</f>
        <v>2728624</v>
      </c>
      <c r="F25" s="33">
        <f t="shared" si="4"/>
        <v>2837638</v>
      </c>
      <c r="G25" s="33">
        <f t="shared" si="4"/>
        <v>2914498</v>
      </c>
      <c r="H25" s="33">
        <f t="shared" si="4"/>
        <v>2920507</v>
      </c>
      <c r="I25" s="33">
        <f t="shared" ref="I25" si="5">SUM(I26:I29)</f>
        <v>2812256</v>
      </c>
    </row>
    <row r="26" spans="2:9" x14ac:dyDescent="0.25">
      <c r="B26" s="12"/>
      <c r="C26" s="62" t="s">
        <v>87</v>
      </c>
      <c r="D26" s="58">
        <f>'Aktíva celkom'!D35</f>
        <v>768834</v>
      </c>
      <c r="E26" s="58">
        <f>'Aktíva celkom'!E35</f>
        <v>768527</v>
      </c>
      <c r="F26" s="58">
        <f>'Aktíva celkom'!F35</f>
        <v>911527</v>
      </c>
      <c r="G26" s="58">
        <f>'Aktíva celkom'!G35</f>
        <v>892670</v>
      </c>
      <c r="H26" s="49">
        <f>'Aktíva celkom'!H35</f>
        <v>853995</v>
      </c>
      <c r="I26" s="117">
        <f>'Aktíva celkom'!I35</f>
        <v>884044</v>
      </c>
    </row>
    <row r="27" spans="2:9" x14ac:dyDescent="0.25">
      <c r="B27" s="12"/>
      <c r="C27" s="13" t="s">
        <v>95</v>
      </c>
      <c r="D27" s="54">
        <f>'Aktíva celkom'!D43</f>
        <v>0</v>
      </c>
      <c r="E27" s="54">
        <f>'Aktíva celkom'!E43</f>
        <v>0</v>
      </c>
      <c r="F27" s="54">
        <f>'Aktíva celkom'!F43</f>
        <v>0</v>
      </c>
      <c r="G27" s="54">
        <f>'Aktíva celkom'!G43</f>
        <v>55967</v>
      </c>
      <c r="H27" s="54">
        <f>'Aktíva celkom'!H43</f>
        <v>0</v>
      </c>
      <c r="I27" s="115">
        <f>'Aktíva celkom'!I43</f>
        <v>0</v>
      </c>
    </row>
    <row r="28" spans="2:9" x14ac:dyDescent="0.25">
      <c r="B28" s="12"/>
      <c r="C28" s="13" t="s">
        <v>100</v>
      </c>
      <c r="D28" s="54">
        <f>'Aktíva celkom'!D50</f>
        <v>1404872</v>
      </c>
      <c r="E28" s="54">
        <f>'Aktíva celkom'!E50</f>
        <v>933685</v>
      </c>
      <c r="F28" s="54">
        <f>'Aktíva celkom'!F50</f>
        <v>1396939</v>
      </c>
      <c r="G28" s="54">
        <f>'Aktíva celkom'!G50</f>
        <v>885733</v>
      </c>
      <c r="H28" s="54">
        <f>'Aktíva celkom'!H50</f>
        <v>757942</v>
      </c>
      <c r="I28" s="115">
        <f>'Aktíva celkom'!I50</f>
        <v>1024488</v>
      </c>
    </row>
    <row r="29" spans="2:9" ht="15.75" thickBot="1" x14ac:dyDescent="0.3">
      <c r="B29" s="12"/>
      <c r="C29" s="14" t="s">
        <v>108</v>
      </c>
      <c r="D29" s="60">
        <f>'Aktíva celkom'!D58</f>
        <v>646209</v>
      </c>
      <c r="E29" s="60">
        <f>'Aktíva celkom'!E58</f>
        <v>1026412</v>
      </c>
      <c r="F29" s="60">
        <f>'Aktíva celkom'!F58</f>
        <v>529172</v>
      </c>
      <c r="G29" s="60">
        <f>'Aktíva celkom'!G58</f>
        <v>1080128</v>
      </c>
      <c r="H29" s="51">
        <f>'Aktíva celkom'!H58</f>
        <v>1308570</v>
      </c>
      <c r="I29" s="118">
        <f>'Aktíva celkom'!I58</f>
        <v>903724</v>
      </c>
    </row>
    <row r="30" spans="2:9" ht="15.75" thickBot="1" x14ac:dyDescent="0.3">
      <c r="B30" s="31"/>
      <c r="C30" s="32" t="s">
        <v>112</v>
      </c>
      <c r="D30" s="33">
        <f>'Aktíva celkom'!D64</f>
        <v>1720</v>
      </c>
      <c r="E30" s="33">
        <f>'Aktíva celkom'!E64</f>
        <v>1406</v>
      </c>
      <c r="F30" s="33">
        <f>'Aktíva celkom'!F64</f>
        <v>3532</v>
      </c>
      <c r="G30" s="33">
        <f>'Aktíva celkom'!G64</f>
        <v>2866</v>
      </c>
      <c r="H30" s="33">
        <f>'Aktíva celkom'!H64</f>
        <v>3630</v>
      </c>
      <c r="I30" s="33">
        <f>'Aktíva celkom'!I64</f>
        <v>3600</v>
      </c>
    </row>
    <row r="31" spans="2:9" ht="15.75" thickBot="1" x14ac:dyDescent="0.3">
      <c r="D31" s="44"/>
      <c r="E31" s="44"/>
      <c r="F31" s="44"/>
      <c r="G31" s="44"/>
      <c r="H31" s="44"/>
      <c r="I31" s="44"/>
    </row>
    <row r="32" spans="2:9" ht="15.75" thickBot="1" x14ac:dyDescent="0.3">
      <c r="B32" s="31"/>
      <c r="C32" s="47" t="s">
        <v>117</v>
      </c>
      <c r="D32" s="33">
        <f>D33+D39+D45</f>
        <v>28867995</v>
      </c>
      <c r="E32" s="33">
        <f t="shared" ref="E32:H32" si="6">E33+E39+E45</f>
        <v>28752486</v>
      </c>
      <c r="F32" s="33">
        <f t="shared" si="6"/>
        <v>26909147</v>
      </c>
      <c r="G32" s="33">
        <f t="shared" si="6"/>
        <v>27123735</v>
      </c>
      <c r="H32" s="33">
        <f t="shared" si="6"/>
        <v>27331426</v>
      </c>
      <c r="I32" s="33">
        <f t="shared" ref="I32" si="7">I33+I39+I45</f>
        <v>27119079</v>
      </c>
    </row>
    <row r="33" spans="2:9" ht="15.75" thickBot="1" x14ac:dyDescent="0.3">
      <c r="B33" s="31"/>
      <c r="C33" s="32" t="s">
        <v>118</v>
      </c>
      <c r="D33" s="33">
        <f>SUM(D34:D38)</f>
        <v>27863003</v>
      </c>
      <c r="E33" s="33">
        <f t="shared" ref="E33:H33" si="8">SUM(E34:E38)</f>
        <v>27892777</v>
      </c>
      <c r="F33" s="33">
        <f t="shared" si="8"/>
        <v>26302710</v>
      </c>
      <c r="G33" s="33">
        <f t="shared" si="8"/>
        <v>26567284</v>
      </c>
      <c r="H33" s="33">
        <f t="shared" si="8"/>
        <v>26388376</v>
      </c>
      <c r="I33" s="33">
        <f t="shared" ref="I33" si="9">SUM(I34:I38)</f>
        <v>26425509</v>
      </c>
    </row>
    <row r="34" spans="2:9" x14ac:dyDescent="0.25">
      <c r="B34" s="12"/>
      <c r="C34" s="34" t="s">
        <v>173</v>
      </c>
      <c r="D34" s="49">
        <f>'Pasíva celkom'!D6</f>
        <v>27694490</v>
      </c>
      <c r="E34" s="49">
        <f>'Pasíva celkom'!E6</f>
        <v>27694490</v>
      </c>
      <c r="F34" s="49">
        <f>'Pasíva celkom'!F6</f>
        <v>27618580</v>
      </c>
      <c r="G34" s="49">
        <f>'Pasíva celkom'!G6</f>
        <v>27618580</v>
      </c>
      <c r="H34" s="49">
        <f>'Pasíva celkom'!H6</f>
        <v>27624840</v>
      </c>
      <c r="I34" s="114">
        <f>'Pasíva celkom'!I6</f>
        <v>27624840</v>
      </c>
    </row>
    <row r="35" spans="2:9" x14ac:dyDescent="0.25">
      <c r="B35" s="12"/>
      <c r="C35" s="21" t="s">
        <v>123</v>
      </c>
      <c r="D35" s="54">
        <f>'Pasíva celkom'!D11</f>
        <v>344784</v>
      </c>
      <c r="E35" s="54">
        <f>'Pasíva celkom'!E11</f>
        <v>344784</v>
      </c>
      <c r="F35" s="54">
        <f>'Pasíva celkom'!F11</f>
        <v>344784</v>
      </c>
      <c r="G35" s="54">
        <f>'Pasíva celkom'!G11</f>
        <v>344784</v>
      </c>
      <c r="H35" s="54">
        <f>'Pasíva celkom'!H11</f>
        <v>344784</v>
      </c>
      <c r="I35" s="115">
        <f>'Pasíva celkom'!I11</f>
        <v>344784</v>
      </c>
    </row>
    <row r="36" spans="2:9" x14ac:dyDescent="0.25">
      <c r="B36" s="12"/>
      <c r="C36" s="21" t="s">
        <v>129</v>
      </c>
      <c r="D36" s="54">
        <f>'Pasíva celkom'!D18</f>
        <v>68986</v>
      </c>
      <c r="E36" s="54">
        <f>'Pasíva celkom'!E18</f>
        <v>142391</v>
      </c>
      <c r="F36" s="54">
        <f>'Pasíva celkom'!F18</f>
        <v>172164</v>
      </c>
      <c r="G36" s="54">
        <f>'Pasíva celkom'!G18</f>
        <v>174689</v>
      </c>
      <c r="H36" s="54">
        <f>'Pasíva celkom'!H18</f>
        <v>190316</v>
      </c>
      <c r="I36" s="115">
        <f>'Pasíva celkom'!I18</f>
        <v>194659</v>
      </c>
    </row>
    <row r="37" spans="2:9" x14ac:dyDescent="0.25">
      <c r="B37" s="12"/>
      <c r="C37" s="21" t="s">
        <v>132</v>
      </c>
      <c r="D37" s="54">
        <f>'Pasíva celkom'!D22</f>
        <v>-318661</v>
      </c>
      <c r="E37" s="54">
        <f>'Pasíva celkom'!E22</f>
        <v>-318661</v>
      </c>
      <c r="F37" s="54">
        <f>'Pasíva celkom'!F22</f>
        <v>-1883312</v>
      </c>
      <c r="G37" s="54">
        <f>'Pasíva celkom'!G22</f>
        <v>-1883312</v>
      </c>
      <c r="H37" s="54">
        <f>'Pasíva celkom'!H22</f>
        <v>-1858428</v>
      </c>
      <c r="I37" s="115">
        <f>'Pasíva celkom'!I22</f>
        <v>-1775909</v>
      </c>
    </row>
    <row r="38" spans="2:9" ht="15.75" thickBot="1" x14ac:dyDescent="0.3">
      <c r="B38" s="20"/>
      <c r="C38" s="22" t="s">
        <v>57</v>
      </c>
      <c r="D38" s="60">
        <f>'Pasíva celkom'!D25</f>
        <v>73404</v>
      </c>
      <c r="E38" s="60">
        <f>'Pasíva celkom'!E25</f>
        <v>29773</v>
      </c>
      <c r="F38" s="60">
        <f>'Pasíva celkom'!F25</f>
        <v>50494</v>
      </c>
      <c r="G38" s="60">
        <f>'Pasíva celkom'!G25</f>
        <v>312543</v>
      </c>
      <c r="H38" s="54">
        <f>'Pasíva celkom'!H25</f>
        <v>86864</v>
      </c>
      <c r="I38" s="118">
        <f>'Pasíva celkom'!I25</f>
        <v>37135</v>
      </c>
    </row>
    <row r="39" spans="2:9" x14ac:dyDescent="0.25">
      <c r="B39" s="38"/>
      <c r="C39" s="63" t="s">
        <v>135</v>
      </c>
      <c r="D39" s="64">
        <f>SUM(D40:D44)</f>
        <v>1004992</v>
      </c>
      <c r="E39" s="64">
        <f t="shared" ref="E39:H39" si="10">SUM(E40:E44)</f>
        <v>859709</v>
      </c>
      <c r="F39" s="64">
        <f t="shared" si="10"/>
        <v>606437</v>
      </c>
      <c r="G39" s="64">
        <f t="shared" si="10"/>
        <v>556451</v>
      </c>
      <c r="H39" s="65">
        <f t="shared" si="10"/>
        <v>943050</v>
      </c>
      <c r="I39" s="65">
        <f t="shared" ref="I39" si="11">SUM(I40:I44)</f>
        <v>693570</v>
      </c>
    </row>
    <row r="40" spans="2:9" x14ac:dyDescent="0.25">
      <c r="B40" s="40"/>
      <c r="C40" s="21" t="s">
        <v>136</v>
      </c>
      <c r="D40" s="54">
        <f>'Pasíva celkom'!D27</f>
        <v>335414</v>
      </c>
      <c r="E40" s="54">
        <f>'Pasíva celkom'!E27</f>
        <v>155080</v>
      </c>
      <c r="F40" s="54">
        <f>'Pasíva celkom'!F27</f>
        <v>78681</v>
      </c>
      <c r="G40" s="54">
        <f>'Pasíva celkom'!G27</f>
        <v>106233</v>
      </c>
      <c r="H40" s="54">
        <f>'Pasíva celkom'!H27</f>
        <v>355730</v>
      </c>
      <c r="I40" s="115">
        <f>'Pasíva celkom'!I27</f>
        <v>262340</v>
      </c>
    </row>
    <row r="41" spans="2:9" x14ac:dyDescent="0.25">
      <c r="B41" s="12"/>
      <c r="C41" s="21" t="s">
        <v>141</v>
      </c>
      <c r="D41" s="54">
        <f>'Pasíva celkom'!D32</f>
        <v>243614</v>
      </c>
      <c r="E41" s="54">
        <f>'Pasíva celkom'!E32</f>
        <v>318877</v>
      </c>
      <c r="F41" s="54">
        <f>'Pasíva celkom'!F32</f>
        <v>292350</v>
      </c>
      <c r="G41" s="54">
        <f>'Pasíva celkom'!G32</f>
        <v>14805</v>
      </c>
      <c r="H41" s="54">
        <f>'Pasíva celkom'!H32</f>
        <v>47453</v>
      </c>
      <c r="I41" s="115">
        <f>'Pasíva celkom'!I32</f>
        <v>51179</v>
      </c>
    </row>
    <row r="42" spans="2:9" x14ac:dyDescent="0.25">
      <c r="B42" s="12"/>
      <c r="C42" s="21" t="s">
        <v>151</v>
      </c>
      <c r="D42" s="54">
        <f>'Pasíva celkom'!D43</f>
        <v>425964</v>
      </c>
      <c r="E42" s="54">
        <f>'Pasíva celkom'!E43</f>
        <v>385752</v>
      </c>
      <c r="F42" s="54">
        <f>'Pasíva celkom'!F43</f>
        <v>235406</v>
      </c>
      <c r="G42" s="54">
        <f>'Pasíva celkom'!G43</f>
        <v>435413</v>
      </c>
      <c r="H42" s="54">
        <f>'Pasíva celkom'!H43</f>
        <v>539867</v>
      </c>
      <c r="I42" s="115">
        <f>'Pasíva celkom'!I43</f>
        <v>380051</v>
      </c>
    </row>
    <row r="43" spans="2:9" x14ac:dyDescent="0.25">
      <c r="B43" s="12"/>
      <c r="C43" s="21" t="s">
        <v>160</v>
      </c>
      <c r="D43" s="54">
        <f>'Pasíva celkom'!D53</f>
        <v>0</v>
      </c>
      <c r="E43" s="54">
        <f>'Pasíva celkom'!E53</f>
        <v>0</v>
      </c>
      <c r="F43" s="54">
        <f>'Pasíva celkom'!F53</f>
        <v>0</v>
      </c>
      <c r="G43" s="54">
        <f>'Pasíva celkom'!G53</f>
        <v>0</v>
      </c>
      <c r="H43" s="54">
        <f>'Pasíva celkom'!H53</f>
        <v>0</v>
      </c>
      <c r="I43" s="115">
        <f>'Pasíva celkom'!I53</f>
        <v>0</v>
      </c>
    </row>
    <row r="44" spans="2:9" ht="15.75" thickBot="1" x14ac:dyDescent="0.3">
      <c r="B44" s="12"/>
      <c r="C44" s="30" t="s">
        <v>161</v>
      </c>
      <c r="D44" s="51">
        <f>'Pasíva celkom'!D54</f>
        <v>0</v>
      </c>
      <c r="E44" s="51">
        <f>'Pasíva celkom'!E54</f>
        <v>0</v>
      </c>
      <c r="F44" s="51">
        <f>'Pasíva celkom'!F54</f>
        <v>0</v>
      </c>
      <c r="G44" s="51">
        <f>'Pasíva celkom'!G54</f>
        <v>0</v>
      </c>
      <c r="H44" s="51">
        <f>'Pasíva celkom'!H54</f>
        <v>0</v>
      </c>
      <c r="I44" s="116">
        <f>'Pasíva celkom'!I54</f>
        <v>0</v>
      </c>
    </row>
    <row r="45" spans="2:9" ht="15.75" thickBot="1" x14ac:dyDescent="0.3">
      <c r="B45" s="31"/>
      <c r="C45" s="32" t="s">
        <v>112</v>
      </c>
      <c r="D45" s="33">
        <f>'Pasíva celkom'!D57</f>
        <v>0</v>
      </c>
      <c r="E45" s="33">
        <f>'Pasíva celkom'!E57</f>
        <v>0</v>
      </c>
      <c r="F45" s="33">
        <f>'Pasíva celkom'!F57</f>
        <v>0</v>
      </c>
      <c r="G45" s="33">
        <f>'Pasíva celkom'!G57</f>
        <v>0</v>
      </c>
      <c r="H45" s="33">
        <f>'Pasíva celkom'!H57</f>
        <v>0</v>
      </c>
      <c r="I45" s="33">
        <f>'Pasíva celkom'!I57</f>
        <v>0</v>
      </c>
    </row>
    <row r="46" spans="2:9" x14ac:dyDescent="0.25">
      <c r="D46" s="44"/>
      <c r="E46" s="44"/>
      <c r="F46" s="44"/>
      <c r="G46" s="44"/>
      <c r="H46" s="44"/>
      <c r="I46" s="44"/>
    </row>
    <row r="47" spans="2:9" x14ac:dyDescent="0.25">
      <c r="D47" s="44"/>
      <c r="E47" s="44"/>
      <c r="F47" s="44"/>
      <c r="G47" s="44"/>
      <c r="H47" s="44"/>
      <c r="I47" s="44"/>
    </row>
    <row r="48" spans="2:9" x14ac:dyDescent="0.25">
      <c r="D48" s="44"/>
      <c r="E48" s="44"/>
      <c r="F48" s="44"/>
      <c r="G48" s="44"/>
      <c r="H48" s="44"/>
      <c r="I48" s="44"/>
    </row>
  </sheetData>
  <sheetProtection selectLockedCells="1"/>
  <pageMargins left="0.7" right="0.7" top="0.75" bottom="0.75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42"/>
  <sheetViews>
    <sheetView topLeftCell="C1" zoomScaleNormal="100" workbookViewId="0">
      <selection activeCell="F3" sqref="F3"/>
    </sheetView>
  </sheetViews>
  <sheetFormatPr defaultRowHeight="15" x14ac:dyDescent="0.25"/>
  <cols>
    <col min="1" max="1" width="3" style="2" customWidth="1"/>
    <col min="2" max="2" width="9.140625" style="2"/>
    <col min="3" max="3" width="54.85546875" style="2" bestFit="1" customWidth="1"/>
    <col min="4" max="9" width="17.28515625" style="2" bestFit="1" customWidth="1"/>
    <col min="10" max="16384" width="9.140625" style="2"/>
  </cols>
  <sheetData>
    <row r="1" spans="2:10" ht="15.75" thickBot="1" x14ac:dyDescent="0.3"/>
    <row r="2" spans="2:10" ht="15.75" thickBot="1" x14ac:dyDescent="0.3">
      <c r="B2" s="31"/>
      <c r="C2" s="47" t="s">
        <v>174</v>
      </c>
      <c r="D2" s="66">
        <v>40908</v>
      </c>
      <c r="E2" s="66">
        <v>41274</v>
      </c>
      <c r="F2" s="66">
        <v>41639</v>
      </c>
      <c r="G2" s="66">
        <v>42004</v>
      </c>
      <c r="H2" s="66">
        <v>42369</v>
      </c>
      <c r="I2" s="66">
        <v>42735</v>
      </c>
    </row>
    <row r="3" spans="2:10" x14ac:dyDescent="0.25">
      <c r="B3" s="12"/>
      <c r="C3" s="21" t="s">
        <v>175</v>
      </c>
      <c r="D3" s="67">
        <f>VZaS!D15/VZaS!D4</f>
        <v>0.50112742769381191</v>
      </c>
      <c r="E3" s="67">
        <f>VZaS!E15/VZaS!E4</f>
        <v>0.50671549505154301</v>
      </c>
      <c r="F3" s="67">
        <f>VZaS!F15/VZaS!F4</f>
        <v>0.53289793187264267</v>
      </c>
      <c r="G3" s="67">
        <f>VZaS!G15/VZaS!G4</f>
        <v>0.52562851522584464</v>
      </c>
      <c r="H3" s="68">
        <f>VZaS!H15/VZaS!H4</f>
        <v>0.53077953555539104</v>
      </c>
      <c r="I3" s="68">
        <f>VZaS!I15/VZaS!I4</f>
        <v>0.55668278529250281</v>
      </c>
    </row>
    <row r="4" spans="2:10" x14ac:dyDescent="0.25">
      <c r="B4" s="12"/>
      <c r="C4" s="30" t="s">
        <v>187</v>
      </c>
      <c r="D4" s="69">
        <f>('Aktíva celkom'!D50+'Aktíva celkom'!D35+'Aktíva celkom'!D58)-('Pasíva celkom'!D43+'Pasíva celkom'!D56)</f>
        <v>2393951</v>
      </c>
      <c r="E4" s="51">
        <f>('Aktíva celkom'!E50+'Aktíva celkom'!E35+'Aktíva celkom'!E58)-('Pasíva celkom'!E43+'Pasíva celkom'!E56)</f>
        <v>2342872</v>
      </c>
      <c r="F4" s="51">
        <f>('Aktíva celkom'!F50+'Aktíva celkom'!F35+'Aktíva celkom'!F58)-('Pasíva celkom'!F43+'Pasíva celkom'!F56)</f>
        <v>2602232</v>
      </c>
      <c r="G4" s="51">
        <f>('Aktíva celkom'!G50+'Aktíva celkom'!G35+'Aktíva celkom'!G58)-('Pasíva celkom'!G43+'Pasíva celkom'!G56)</f>
        <v>2423118</v>
      </c>
      <c r="H4" s="52">
        <f>('Aktíva celkom'!H50+'Aktíva celkom'!H35+'Aktíva celkom'!H58)-('Pasíva celkom'!H43+'Pasíva celkom'!H56)</f>
        <v>2380640</v>
      </c>
      <c r="I4" s="52">
        <f>('Aktíva celkom'!I50+'Aktíva celkom'!I35+'Aktíva celkom'!I58)-('Pasíva celkom'!I43+'Pasíva celkom'!I56)</f>
        <v>2432205</v>
      </c>
      <c r="J4" s="44"/>
    </row>
    <row r="5" spans="2:10" x14ac:dyDescent="0.25">
      <c r="B5" s="12"/>
      <c r="C5" s="30" t="s">
        <v>220</v>
      </c>
      <c r="D5" s="108">
        <v>0</v>
      </c>
      <c r="E5" s="103">
        <v>0</v>
      </c>
      <c r="F5" s="103">
        <v>0</v>
      </c>
      <c r="G5" s="103">
        <v>0</v>
      </c>
      <c r="H5" s="104">
        <v>0</v>
      </c>
      <c r="I5" s="104">
        <v>0</v>
      </c>
      <c r="J5" s="44"/>
    </row>
    <row r="6" spans="2:10" ht="15.75" thickBot="1" x14ac:dyDescent="0.3">
      <c r="B6" s="12"/>
      <c r="C6" s="30" t="s">
        <v>188</v>
      </c>
      <c r="D6" s="109">
        <v>195</v>
      </c>
      <c r="E6" s="109">
        <v>201</v>
      </c>
      <c r="F6" s="109">
        <v>200</v>
      </c>
      <c r="G6" s="109">
        <v>205</v>
      </c>
      <c r="H6" s="110">
        <v>210</v>
      </c>
      <c r="I6" s="110">
        <v>211</v>
      </c>
    </row>
    <row r="7" spans="2:10" x14ac:dyDescent="0.25">
      <c r="B7" s="70"/>
      <c r="C7" s="71" t="s">
        <v>207</v>
      </c>
      <c r="D7" s="72"/>
      <c r="E7" s="72"/>
      <c r="F7" s="72"/>
      <c r="G7" s="72"/>
      <c r="H7" s="73"/>
      <c r="I7" s="73"/>
    </row>
    <row r="8" spans="2:10" x14ac:dyDescent="0.25">
      <c r="B8" s="12"/>
      <c r="C8" s="19" t="s">
        <v>189</v>
      </c>
      <c r="D8" s="49">
        <f>VZaS!D65+VZaS!D22</f>
        <v>597719</v>
      </c>
      <c r="E8" s="49">
        <f>VZaS!E65+VZaS!E22</f>
        <v>594143</v>
      </c>
      <c r="F8" s="49">
        <f>VZaS!F65+VZaS!F22</f>
        <v>663399</v>
      </c>
      <c r="G8" s="49">
        <f>VZaS!G65+VZaS!G22</f>
        <v>915261</v>
      </c>
      <c r="H8" s="50">
        <f>VZaS!H65+VZaS!H22</f>
        <v>723697</v>
      </c>
      <c r="I8" s="50">
        <f>VZaS!I65+VZaS!I22</f>
        <v>719475</v>
      </c>
    </row>
    <row r="9" spans="2:10" x14ac:dyDescent="0.25">
      <c r="B9" s="12"/>
      <c r="C9" s="19" t="s">
        <v>190</v>
      </c>
      <c r="D9" s="49">
        <f>VZaS!D65/VZaS!D22</f>
        <v>0.13999980927495875</v>
      </c>
      <c r="E9" s="49">
        <f>VZaS!E65/VZaS!E22</f>
        <v>5.275439871006609E-2</v>
      </c>
      <c r="F9" s="49">
        <f>VZaS!F65/VZaS!F22</f>
        <v>8.2384708886369007E-2</v>
      </c>
      <c r="G9" s="49">
        <f>VZaS!G65/VZaS!G22</f>
        <v>0.5185559415846217</v>
      </c>
      <c r="H9" s="50">
        <f>VZaS!H65/VZaS!H22</f>
        <v>0.13639996671026783</v>
      </c>
      <c r="I9" s="50">
        <f>VZaS!I65/VZaS!I22</f>
        <v>5.4423014919248468E-2</v>
      </c>
    </row>
    <row r="10" spans="2:10" x14ac:dyDescent="0.25">
      <c r="B10" s="12"/>
      <c r="C10" s="74" t="s">
        <v>208</v>
      </c>
      <c r="D10" s="75"/>
      <c r="E10" s="75"/>
      <c r="F10" s="75"/>
      <c r="G10" s="75"/>
      <c r="H10" s="76"/>
      <c r="I10" s="76"/>
    </row>
    <row r="11" spans="2:10" x14ac:dyDescent="0.25">
      <c r="B11" s="12"/>
      <c r="C11" s="19" t="s">
        <v>191</v>
      </c>
      <c r="D11" s="77" t="str">
        <f>IF('Pasíva celkom'!D54&gt;0,(VZaS!D63+VZaS!D43)/VZaS!D43,"bez úverov")</f>
        <v>bez úverov</v>
      </c>
      <c r="E11" s="77" t="str">
        <f>IF('Pasíva celkom'!E54&gt;0,(VZaS!E63+VZaS!E43)/VZaS!E43,"bez úverov")</f>
        <v>bez úverov</v>
      </c>
      <c r="F11" s="77" t="str">
        <f>IF('Pasíva celkom'!F54&gt;0,(VZaS!F63+VZaS!F43)/VZaS!F43,"bez úverov")</f>
        <v>bez úverov</v>
      </c>
      <c r="G11" s="77" t="str">
        <f>IF('Pasíva celkom'!G54&gt;0,(VZaS!G63+VZaS!G43)/VZaS!G43,"bez úverov")</f>
        <v>bez úverov</v>
      </c>
      <c r="H11" s="78" t="str">
        <f>IF('Pasíva celkom'!H54&gt;0,(VZaS!H63+VZaS!H43)/VZaS!H43,"bez úverov")</f>
        <v>bez úverov</v>
      </c>
      <c r="I11" s="78" t="str">
        <f>IF('Pasíva celkom'!I54&gt;0,(VZaS!I63+VZaS!I43)/VZaS!I43,"bez úverov")</f>
        <v>bez úverov</v>
      </c>
    </row>
    <row r="12" spans="2:10" x14ac:dyDescent="0.25">
      <c r="B12" s="12"/>
      <c r="C12" s="19" t="s">
        <v>214</v>
      </c>
      <c r="D12" s="77" t="str">
        <f>IF('Pasíva celkom'!D54&gt;0,(VZaS!D43/(VZaS!D65+VZaS!D43))*100,"bez úverov")</f>
        <v>bez úverov</v>
      </c>
      <c r="E12" s="77" t="str">
        <f>IF('Pasíva celkom'!E54&gt;0,(VZaS!E43/(VZaS!E65+VZaS!E43))*100,"bez úverov")</f>
        <v>bez úverov</v>
      </c>
      <c r="F12" s="77" t="str">
        <f>IF('Pasíva celkom'!F54&gt;0,(VZaS!F43/(VZaS!F65+VZaS!F43))*100,"bez úverov")</f>
        <v>bez úverov</v>
      </c>
      <c r="G12" s="77" t="str">
        <f>IF('Pasíva celkom'!G54&gt;0,(VZaS!G43/(VZaS!G65+VZaS!G43))*100,"bez úverov")</f>
        <v>bez úverov</v>
      </c>
      <c r="H12" s="78" t="str">
        <f>IF('Pasíva celkom'!H54&gt;0,(VZaS!H43/(VZaS!H65+VZaS!H43))*100,"bez úverov")</f>
        <v>bez úverov</v>
      </c>
      <c r="I12" s="78" t="str">
        <f>IF('Pasíva celkom'!I54&gt;0,(VZaS!I43/(VZaS!I65+VZaS!I43))*100,"bez úverov")</f>
        <v>bez úverov</v>
      </c>
    </row>
    <row r="13" spans="2:10" x14ac:dyDescent="0.25">
      <c r="B13" s="12"/>
      <c r="C13" s="19" t="s">
        <v>192</v>
      </c>
      <c r="D13" s="49">
        <f>('Pasíva celkom'!D32+'Pasíva celkom'!D43+'Pasíva celkom'!D53+'Pasíva celkom'!D54)/'Pasíva celkom'!D5</f>
        <v>2.4031078057164191E-2</v>
      </c>
      <c r="E13" s="49">
        <f>('Pasíva celkom'!E32+'Pasíva celkom'!E43+'Pasíva celkom'!E53+'Pasíva celkom'!E54)/'Pasíva celkom'!E5</f>
        <v>2.5262059779849098E-2</v>
      </c>
      <c r="F13" s="49">
        <f>('Pasíva celkom'!F32+'Pasíva celkom'!F43+'Pasíva celkom'!F53+'Pasíva celkom'!F54)/'Pasíva celkom'!F5</f>
        <v>2.0064700557471074E-2</v>
      </c>
      <c r="G13" s="49">
        <f>('Pasíva celkom'!G32+'Pasíva celkom'!G43+'Pasíva celkom'!G53+'Pasíva celkom'!G54)/'Pasíva celkom'!G5</f>
        <v>1.6946331435309683E-2</v>
      </c>
      <c r="H13" s="50">
        <f>('Pasíva celkom'!H32+'Pasíva celkom'!H43+'Pasíva celkom'!H53+'Pasíva celkom'!H54)/'Pasíva celkom'!H5</f>
        <v>2.2256769419990073E-2</v>
      </c>
      <c r="I13" s="50">
        <f>('Pasíva celkom'!I32+'Pasíva celkom'!I43+'Pasíva celkom'!I53+'Pasíva celkom'!I54)/'Pasíva celkom'!I5</f>
        <v>1.6318701751402404E-2</v>
      </c>
    </row>
    <row r="14" spans="2:10" x14ac:dyDescent="0.25">
      <c r="B14" s="12"/>
      <c r="C14" s="74" t="s">
        <v>209</v>
      </c>
      <c r="D14" s="75"/>
      <c r="E14" s="75"/>
      <c r="F14" s="75"/>
      <c r="G14" s="75"/>
      <c r="H14" s="76"/>
      <c r="I14" s="76"/>
    </row>
    <row r="15" spans="2:10" x14ac:dyDescent="0.25">
      <c r="B15" s="12"/>
      <c r="C15" s="19" t="s">
        <v>193</v>
      </c>
      <c r="D15" s="49">
        <f>1-((VZaS!D63+VZaS!D43+VZaS!D22)/VZaS!D4)</f>
        <v>0.86890407294496386</v>
      </c>
      <c r="E15" s="49">
        <f>1-((VZaS!E63+VZaS!E43+VZaS!E22)/VZaS!E4)</f>
        <v>0.84722706495417044</v>
      </c>
      <c r="F15" s="49">
        <f>1-((VZaS!F63+VZaS!F43+VZaS!F22)/VZaS!F4)</f>
        <v>0.85804356425451322</v>
      </c>
      <c r="G15" s="49">
        <f>1-((VZaS!G63+VZaS!G43+VZaS!G22)/VZaS!G4)</f>
        <v>0.87578968090973719</v>
      </c>
      <c r="H15" s="50">
        <f>1-((VZaS!H63+VZaS!H43+VZaS!H22)/VZaS!H4)</f>
        <v>0.86388377460236354</v>
      </c>
      <c r="I15" s="50">
        <f>1-((VZaS!I63+VZaS!I43+VZaS!I22)/VZaS!I4)</f>
        <v>0.86328400827404339</v>
      </c>
    </row>
    <row r="16" spans="2:10" x14ac:dyDescent="0.25">
      <c r="B16" s="12"/>
      <c r="C16" s="74" t="s">
        <v>210</v>
      </c>
      <c r="D16" s="75"/>
      <c r="E16" s="75"/>
      <c r="F16" s="75"/>
      <c r="G16" s="75"/>
      <c r="H16" s="76"/>
      <c r="I16" s="76"/>
    </row>
    <row r="17" spans="2:9" x14ac:dyDescent="0.25">
      <c r="B17" s="12"/>
      <c r="C17" s="19" t="s">
        <v>194</v>
      </c>
      <c r="D17" s="49">
        <f>VZaS!D65/'Pasíva celkom'!D5</f>
        <v>2.6344611885517149E-3</v>
      </c>
      <c r="E17" s="49">
        <f>VZaS!E65/'Pasíva celkom'!E5</f>
        <v>1.0674089568062728E-3</v>
      </c>
      <c r="F17" s="49">
        <f>VZaS!F65/'Pasíva celkom'!F5</f>
        <v>1.9197261422872396E-3</v>
      </c>
      <c r="G17" s="49">
        <f>VZaS!G65/'Pasíva celkom'!G5</f>
        <v>1.1764205930873475E-2</v>
      </c>
      <c r="H17" s="50">
        <f>VZaS!H65/'Pasíva celkom'!H5</f>
        <v>3.2917523988592553E-3</v>
      </c>
      <c r="I17" s="50">
        <f>VZaS!I65/'Pasíva celkom'!I5</f>
        <v>1.4052709448283474E-3</v>
      </c>
    </row>
    <row r="18" spans="2:9" x14ac:dyDescent="0.25">
      <c r="B18" s="12"/>
      <c r="C18" s="74" t="s">
        <v>211</v>
      </c>
      <c r="D18" s="75"/>
      <c r="E18" s="75"/>
      <c r="F18" s="75"/>
      <c r="G18" s="75"/>
      <c r="H18" s="76"/>
      <c r="I18" s="76"/>
    </row>
    <row r="19" spans="2:9" x14ac:dyDescent="0.25">
      <c r="B19" s="12"/>
      <c r="C19" s="19" t="s">
        <v>195</v>
      </c>
      <c r="D19" s="49">
        <f>('Aktíva celkom'!D50*365)/VZaS!D4</f>
        <v>118.24921940217968</v>
      </c>
      <c r="E19" s="49">
        <f>('Aktíva celkom'!E50*365)/VZaS!E4</f>
        <v>77.512905928027038</v>
      </c>
      <c r="F19" s="49">
        <f>('Aktíva celkom'!F50*365)/VZaS!F4</f>
        <v>113.12097676471039</v>
      </c>
      <c r="G19" s="49">
        <f>('Aktíva celkom'!G50*365)/VZaS!G4</f>
        <v>62.51939538308855</v>
      </c>
      <c r="H19" s="50">
        <f>('Aktíva celkom'!H50*365)/VZaS!H4</f>
        <v>50.088513921008456</v>
      </c>
      <c r="I19" s="50">
        <f>('Aktíva celkom'!I50*365)/VZaS!I4</f>
        <v>70.600132463234658</v>
      </c>
    </row>
    <row r="20" spans="2:9" x14ac:dyDescent="0.25">
      <c r="B20" s="12"/>
      <c r="C20" s="19" t="s">
        <v>196</v>
      </c>
      <c r="D20" s="49">
        <f>('Aktíva celkom'!D35*365)/VZaS!D4</f>
        <v>64.713383389985282</v>
      </c>
      <c r="E20" s="49">
        <f>('Aktíva celkom'!E35*365)/VZaS!E4</f>
        <v>63.801775817485371</v>
      </c>
      <c r="F20" s="49">
        <f>('Aktíva celkom'!F35*365)/VZaS!F4</f>
        <v>73.813405300736946</v>
      </c>
      <c r="G20" s="49">
        <f>('Aktíva celkom'!G35*365)/VZaS!G4</f>
        <v>63.009042992212841</v>
      </c>
      <c r="H20" s="50">
        <f>('Aktíva celkom'!H35*365)/VZaS!H4</f>
        <v>56.436165888645327</v>
      </c>
      <c r="I20" s="50">
        <f>('Aktíva celkom'!I35*365)/VZaS!I4</f>
        <v>60.921771170894942</v>
      </c>
    </row>
    <row r="21" spans="2:9" x14ac:dyDescent="0.25">
      <c r="B21" s="12"/>
      <c r="C21" s="19" t="s">
        <v>223</v>
      </c>
      <c r="D21" s="49">
        <f>('Pasíva celkom'!D43*365)/(VZaS!D12)</f>
        <v>58.433757263495039</v>
      </c>
      <c r="E21" s="49">
        <f>('Pasíva celkom'!E43*365)/(VZaS!E12)</f>
        <v>52.398673504818056</v>
      </c>
      <c r="F21" s="49">
        <f>('Pasíva celkom'!F43*365)/(VZaS!F12)</f>
        <v>30.775861760190722</v>
      </c>
      <c r="G21" s="49">
        <f>('Pasíva celkom'!G43*365)/(VZaS!G12)</f>
        <v>52.69325161510649</v>
      </c>
      <c r="H21" s="50">
        <f>('Pasíva celkom'!H43*365)/(VZaS!H12)</f>
        <v>63.531129539999974</v>
      </c>
      <c r="I21" s="50">
        <f>('Pasíva celkom'!I43*365)/(VZaS!I12)</f>
        <v>49.730985021761107</v>
      </c>
    </row>
    <row r="22" spans="2:9" x14ac:dyDescent="0.25">
      <c r="B22" s="12"/>
      <c r="C22" s="19" t="s">
        <v>197</v>
      </c>
      <c r="D22" s="49">
        <f>VZaS!D4/'Aktíva celkom'!D5</f>
        <v>0.16648852277247186</v>
      </c>
      <c r="E22" s="49">
        <f>VZaS!E4/'Aktíva celkom'!E5</f>
        <v>0.16895495951650374</v>
      </c>
      <c r="F22" s="49">
        <f>VZaS!F4/'Aktíva celkom'!F5</f>
        <v>0.1872783491524859</v>
      </c>
      <c r="G22" s="49">
        <f>VZaS!G4/'Aktíva celkom'!G5</f>
        <v>0.21362458668422457</v>
      </c>
      <c r="H22" s="50">
        <f>VZaS!H4/'Aktíva celkom'!H5</f>
        <v>0.22629301435321228</v>
      </c>
      <c r="I22" s="50">
        <f>VZaS!I4/'Aktíva celkom'!I5</f>
        <v>0.21793669094835694</v>
      </c>
    </row>
    <row r="23" spans="2:9" x14ac:dyDescent="0.25">
      <c r="B23" s="12"/>
      <c r="C23" s="74" t="s">
        <v>212</v>
      </c>
      <c r="D23" s="75"/>
      <c r="E23" s="75"/>
      <c r="F23" s="75"/>
      <c r="G23" s="75"/>
      <c r="H23" s="76"/>
      <c r="I23" s="76"/>
    </row>
    <row r="24" spans="2:9" x14ac:dyDescent="0.25">
      <c r="B24" s="12"/>
      <c r="C24" s="19" t="s">
        <v>199</v>
      </c>
      <c r="D24" s="49">
        <f>VZaS!D16/'Vybr. ukazovatele hospodárenia'!D6</f>
        <v>11062.292307692307</v>
      </c>
      <c r="E24" s="49">
        <f>VZaS!E16/'Vybr. ukazovatele hospodárenia'!E6</f>
        <v>11056.706467661692</v>
      </c>
      <c r="F24" s="49">
        <f>VZaS!F16/'Vybr. ukazovatele hospodárenia'!F6</f>
        <v>11283.38</v>
      </c>
      <c r="G24" s="49">
        <f>VZaS!G16/'Vybr. ukazovatele hospodárenia'!G6</f>
        <v>12506.512195121952</v>
      </c>
      <c r="H24" s="50">
        <f>VZaS!H16/'Vybr. ukazovatele hospodárenia'!H6</f>
        <v>13730.266666666666</v>
      </c>
      <c r="I24" s="50">
        <f>VZaS!I16/'Vybr. ukazovatele hospodárenia'!I6</f>
        <v>13196.199052132701</v>
      </c>
    </row>
    <row r="25" spans="2:9" x14ac:dyDescent="0.25">
      <c r="B25" s="12"/>
      <c r="C25" s="19" t="s">
        <v>198</v>
      </c>
      <c r="D25" s="49">
        <f>VZaS!D16/VZaS!D4</f>
        <v>0.49744881722711359</v>
      </c>
      <c r="E25" s="49">
        <f>VZaS!E16/VZaS!E4</f>
        <v>0.50547840922453435</v>
      </c>
      <c r="F25" s="49">
        <f>VZaS!F16/VZaS!F4</f>
        <v>0.50065902576889487</v>
      </c>
      <c r="G25" s="49">
        <f>VZaS!G16/VZaS!G4</f>
        <v>0.49580300115488535</v>
      </c>
      <c r="H25" s="50">
        <f>VZaS!H16/VZaS!H4</f>
        <v>0.52204456149416312</v>
      </c>
      <c r="I25" s="50">
        <f>VZaS!I16/VZaS!I4</f>
        <v>0.52569892481238778</v>
      </c>
    </row>
    <row r="26" spans="2:9" ht="15.75" thickBot="1" x14ac:dyDescent="0.3">
      <c r="B26" s="12"/>
      <c r="C26" s="19" t="s">
        <v>200</v>
      </c>
      <c r="D26" s="49">
        <f>VZaS!D4/'Vybr. ukazovatele hospodárenia'!D6</f>
        <v>22238.051282051281</v>
      </c>
      <c r="E26" s="49">
        <f>VZaS!E4/'Vybr. ukazovatele hospodárenia'!E6</f>
        <v>21873.746268656716</v>
      </c>
      <c r="F26" s="49">
        <f>VZaS!F4/'Vybr. ukazovatele hospodárenia'!F6</f>
        <v>22537.055</v>
      </c>
      <c r="G26" s="49">
        <f>VZaS!G4/'Vybr. ukazovatele hospodárenia'!G6</f>
        <v>25224.760975609755</v>
      </c>
      <c r="H26" s="50">
        <f>VZaS!H4/'Vybr. ukazovatele hospodárenia'!H6</f>
        <v>26300.94761904762</v>
      </c>
      <c r="I26" s="50">
        <f>VZaS!I4/'Vybr. ukazovatele hospodárenia'!I6</f>
        <v>25102.199052132702</v>
      </c>
    </row>
    <row r="27" spans="2:9" x14ac:dyDescent="0.25">
      <c r="B27" s="8"/>
      <c r="C27" s="57" t="s">
        <v>201</v>
      </c>
      <c r="D27" s="79">
        <f>D4/'Aktíva celkom'!D4</f>
        <v>8.2927511938394052E-2</v>
      </c>
      <c r="E27" s="79">
        <f>E4/'Aktíva celkom'!E4</f>
        <v>8.1484154100622819E-2</v>
      </c>
      <c r="F27" s="79">
        <f>F4/'Aktíva celkom'!F4</f>
        <v>9.6704365991237107E-2</v>
      </c>
      <c r="G27" s="79">
        <f>G4/'Aktíva celkom'!G4</f>
        <v>8.9335705425524908E-2</v>
      </c>
      <c r="H27" s="80">
        <f>H4/'Aktíva celkom'!H4</f>
        <v>8.7102663432197067E-2</v>
      </c>
      <c r="I27" s="80">
        <f>I4/'Aktíva celkom'!I4</f>
        <v>8.9686120977780989E-2</v>
      </c>
    </row>
    <row r="28" spans="2:9" x14ac:dyDescent="0.25">
      <c r="B28" s="12"/>
      <c r="C28" s="34" t="s">
        <v>202</v>
      </c>
      <c r="D28" s="81">
        <f>VZaS!D65/'Aktíva celkom'!D4</f>
        <v>2.5427467338829733E-3</v>
      </c>
      <c r="E28" s="81">
        <f>VZaS!E65/'Aktíva celkom'!E4</f>
        <v>1.0354930700600985E-3</v>
      </c>
      <c r="F28" s="81">
        <f>VZaS!F65/'Aktíva celkom'!F4</f>
        <v>1.8764623048066146E-3</v>
      </c>
      <c r="G28" s="81">
        <f>VZaS!G65/'Aktíva celkom'!G4</f>
        <v>1.1522859960105053E-2</v>
      </c>
      <c r="H28" s="82">
        <f>VZaS!H65/'Aktíva celkom'!H4</f>
        <v>3.1781729939740428E-3</v>
      </c>
      <c r="I28" s="82">
        <f>VZaS!I65/'Aktíva celkom'!I4</f>
        <v>1.3693311634956334E-3</v>
      </c>
    </row>
    <row r="29" spans="2:9" x14ac:dyDescent="0.25">
      <c r="B29" s="12"/>
      <c r="C29" s="34" t="s">
        <v>203</v>
      </c>
      <c r="D29" s="81">
        <f>(VZaS!D63+VZaS!D43)/'Aktíva celkom'!D4</f>
        <v>1.5301374411350701E-3</v>
      </c>
      <c r="E29" s="81">
        <f>(VZaS!E63+VZaS!E43)/'Aktíva celkom'!E4</f>
        <v>3.7323729155106797E-3</v>
      </c>
      <c r="F29" s="81">
        <f>(VZaS!F63+VZaS!F43)/'Aktíva celkom'!F4</f>
        <v>1.0015553447309199E-3</v>
      </c>
      <c r="G29" s="81">
        <f>(VZaS!G63+VZaS!G43)/'Aktíva celkom'!G4</f>
        <v>1.4593491641176999E-3</v>
      </c>
      <c r="H29" s="82">
        <f>(VZaS!H63+VZaS!H43)/'Aktíva celkom'!H4</f>
        <v>4.206293517213482E-3</v>
      </c>
      <c r="I29" s="82">
        <f>(VZaS!I63+VZaS!I43)/'Aktíva celkom'!I4</f>
        <v>1.5407971635024921E-3</v>
      </c>
    </row>
    <row r="30" spans="2:9" x14ac:dyDescent="0.25">
      <c r="B30" s="12"/>
      <c r="C30" s="34" t="s">
        <v>206</v>
      </c>
      <c r="D30" s="81">
        <f>'Pasíva celkom'!D5/('Pasíva celkom'!D26+D5)</f>
        <v>27.724601787874928</v>
      </c>
      <c r="E30" s="81">
        <f>'Pasíva celkom'!E5/('Pasíva celkom'!E26+E5)</f>
        <v>32.444439920949996</v>
      </c>
      <c r="F30" s="81">
        <f>'Pasíva celkom'!F5/('Pasíva celkom'!F26+F5)</f>
        <v>43.372534987146231</v>
      </c>
      <c r="G30" s="81">
        <f>'Pasíva celkom'!G5/('Pasíva celkom'!G26+G5)</f>
        <v>47.744157167477461</v>
      </c>
      <c r="H30" s="82">
        <f>'Pasíva celkom'!H5/('Pasíva celkom'!H26+H5)</f>
        <v>27.981947934892105</v>
      </c>
      <c r="I30" s="82">
        <f>'Pasíva celkom'!I5/('Pasíva celkom'!I26+I5)</f>
        <v>38.100709373242786</v>
      </c>
    </row>
    <row r="31" spans="2:9" ht="15.75" thickBot="1" x14ac:dyDescent="0.3">
      <c r="B31" s="12"/>
      <c r="C31" s="83" t="s">
        <v>204</v>
      </c>
      <c r="D31" s="84">
        <f>VZaS!D4/'Aktíva celkom'!D4</f>
        <v>0.15021548950663183</v>
      </c>
      <c r="E31" s="84">
        <f>VZaS!E4/'Aktíva celkom'!E4</f>
        <v>0.15291279508839689</v>
      </c>
      <c r="F31" s="84">
        <f>VZaS!F4/'Aktíva celkom'!F4</f>
        <v>0.16750478935657084</v>
      </c>
      <c r="G31" s="84">
        <f>VZaS!G4/'Aktíva celkom'!G4</f>
        <v>0.19064763757646208</v>
      </c>
      <c r="H31" s="82">
        <f>VZaS!H4/'Aktíva celkom'!H4</f>
        <v>0.20208235750304429</v>
      </c>
      <c r="I31" s="82">
        <f>VZaS!I4/'Aktíva celkom'!I4</f>
        <v>0.19530766513125317</v>
      </c>
    </row>
    <row r="32" spans="2:9" ht="15.75" thickBot="1" x14ac:dyDescent="0.3">
      <c r="B32" s="85"/>
      <c r="C32" s="86" t="s">
        <v>205</v>
      </c>
      <c r="D32" s="87">
        <f>0.717*D27+0.847*D28+3.107*D29+0.42*D30+0.998*D31</f>
        <v>11.860614679008123</v>
      </c>
      <c r="E32" s="87">
        <f t="shared" ref="E32:G32" si="0">0.717*E27+0.847*E28+3.107*E29+0.42*E30+0.998*E31</f>
        <v>13.850169420066198</v>
      </c>
      <c r="F32" s="87">
        <f t="shared" si="0"/>
        <v>18.457672700823242</v>
      </c>
      <c r="G32" s="87">
        <f t="shared" si="0"/>
        <v>20.321160113671066</v>
      </c>
      <c r="H32" s="88">
        <f>0.717*H27+0.847*H28+3.107*H29+0.42*H30+0.998*H31</f>
        <v>12.032309801607486</v>
      </c>
      <c r="I32" s="88">
        <f t="shared" ref="I32" si="1">0.717*I27+0.847*I28+3.107*I29+0.42*I30+0.998*I31</f>
        <v>16.267467015586515</v>
      </c>
    </row>
    <row r="33" spans="2:9" x14ac:dyDescent="0.25">
      <c r="B33" s="70"/>
      <c r="C33" s="57" t="s">
        <v>215</v>
      </c>
      <c r="D33" s="58">
        <f>'Aktíva celkom'!D4</f>
        <v>28867995</v>
      </c>
      <c r="E33" s="58">
        <f>'Aktíva celkom'!E4</f>
        <v>28752486</v>
      </c>
      <c r="F33" s="58">
        <f>'Aktíva celkom'!F4</f>
        <v>26909147</v>
      </c>
      <c r="G33" s="58">
        <f>'Aktíva celkom'!G4</f>
        <v>27123735</v>
      </c>
      <c r="H33" s="59">
        <f>'Aktíva celkom'!H4</f>
        <v>27331426</v>
      </c>
      <c r="I33" s="59">
        <f>'Aktíva celkom'!I4</f>
        <v>27119079</v>
      </c>
    </row>
    <row r="34" spans="2:9" x14ac:dyDescent="0.25">
      <c r="B34" s="89"/>
      <c r="C34" s="21" t="s">
        <v>222</v>
      </c>
      <c r="D34" s="54">
        <f>'Pasíva celkom'!D26+D5</f>
        <v>1004992</v>
      </c>
      <c r="E34" s="54">
        <f>'Pasíva celkom'!E26+E5</f>
        <v>859709</v>
      </c>
      <c r="F34" s="54">
        <f>'Pasíva celkom'!F26+F5</f>
        <v>606437</v>
      </c>
      <c r="G34" s="54">
        <f>'Pasíva celkom'!G26+G5</f>
        <v>556451</v>
      </c>
      <c r="H34" s="55">
        <f>'Pasíva celkom'!H26+H5</f>
        <v>943050</v>
      </c>
      <c r="I34" s="55">
        <f>'Pasíva celkom'!I26+I5</f>
        <v>693570</v>
      </c>
    </row>
    <row r="35" spans="2:9" x14ac:dyDescent="0.25">
      <c r="B35" s="89"/>
      <c r="C35" s="21" t="s">
        <v>216</v>
      </c>
      <c r="D35" s="54">
        <f>VZaS!D63+VZaS!D43</f>
        <v>44172</v>
      </c>
      <c r="E35" s="54">
        <f>VZaS!E63+VZaS!E43</f>
        <v>107315</v>
      </c>
      <c r="F35" s="54">
        <f>VZaS!F63+VZaS!F43</f>
        <v>26951</v>
      </c>
      <c r="G35" s="54">
        <f>VZaS!G63+VZaS!G43</f>
        <v>39583</v>
      </c>
      <c r="H35" s="55">
        <f>VZaS!H63+VZaS!H43</f>
        <v>114964</v>
      </c>
      <c r="I35" s="55">
        <f>VZaS!I63+VZaS!I43</f>
        <v>41785</v>
      </c>
    </row>
    <row r="36" spans="2:9" x14ac:dyDescent="0.25">
      <c r="B36" s="89"/>
      <c r="C36" s="21" t="s">
        <v>38</v>
      </c>
      <c r="D36" s="54">
        <f>IF(D11="bez úverov",0,"D39=VZaS!D43")</f>
        <v>0</v>
      </c>
      <c r="E36" s="54">
        <f t="shared" ref="E36:H36" si="2">IF(E11="bez úverov",0,"D39=VZaS!D43")</f>
        <v>0</v>
      </c>
      <c r="F36" s="54">
        <f t="shared" si="2"/>
        <v>0</v>
      </c>
      <c r="G36" s="54">
        <f t="shared" si="2"/>
        <v>0</v>
      </c>
      <c r="H36" s="55">
        <f t="shared" si="2"/>
        <v>0</v>
      </c>
      <c r="I36" s="55">
        <f t="shared" ref="I36" si="3">IF(I11="bez úverov",0,"D39=VZaS!D43")</f>
        <v>0</v>
      </c>
    </row>
    <row r="37" spans="2:9" x14ac:dyDescent="0.25">
      <c r="B37" s="89"/>
      <c r="C37" s="21" t="s">
        <v>217</v>
      </c>
      <c r="D37" s="54">
        <f>VZaS!D4</f>
        <v>4336420</v>
      </c>
      <c r="E37" s="54">
        <f>VZaS!E4</f>
        <v>4396623</v>
      </c>
      <c r="F37" s="54">
        <f>VZaS!F4</f>
        <v>4507411</v>
      </c>
      <c r="G37" s="54">
        <f>VZaS!G4</f>
        <v>5171076</v>
      </c>
      <c r="H37" s="55">
        <f>VZaS!H4</f>
        <v>5523199</v>
      </c>
      <c r="I37" s="55">
        <f>VZaS!I4</f>
        <v>5296564</v>
      </c>
    </row>
    <row r="38" spans="2:9" x14ac:dyDescent="0.25">
      <c r="B38" s="89"/>
      <c r="C38" s="21" t="s">
        <v>86</v>
      </c>
      <c r="D38" s="54">
        <f>'Aktíva celkom'!D34</f>
        <v>2819915</v>
      </c>
      <c r="E38" s="54">
        <f>'Aktíva celkom'!E34</f>
        <v>2728624</v>
      </c>
      <c r="F38" s="54">
        <f>'Aktíva celkom'!F34</f>
        <v>2837638</v>
      </c>
      <c r="G38" s="54">
        <f>'Aktíva celkom'!G34</f>
        <v>2914498</v>
      </c>
      <c r="H38" s="55">
        <f>'Aktíva celkom'!H34</f>
        <v>2920507</v>
      </c>
      <c r="I38" s="55">
        <f>'Aktíva celkom'!I34</f>
        <v>2812256</v>
      </c>
    </row>
    <row r="39" spans="2:9" x14ac:dyDescent="0.25">
      <c r="B39" s="89"/>
      <c r="C39" s="21" t="s">
        <v>221</v>
      </c>
      <c r="D39" s="54">
        <f>'Pasíva celkom'!D43+D5+'Pasíva celkom'!D53</f>
        <v>425964</v>
      </c>
      <c r="E39" s="54">
        <f>'Pasíva celkom'!E43+E5+'Pasíva celkom'!E53</f>
        <v>385752</v>
      </c>
      <c r="F39" s="54">
        <f>'Pasíva celkom'!F43+F5+'Pasíva celkom'!F53</f>
        <v>235406</v>
      </c>
      <c r="G39" s="54">
        <f>'Pasíva celkom'!G43+G5+'Pasíva celkom'!G53</f>
        <v>435413</v>
      </c>
      <c r="H39" s="55">
        <f>'Pasíva celkom'!H43+H5+'Pasíva celkom'!H53</f>
        <v>539867</v>
      </c>
      <c r="I39" s="55">
        <f>'Pasíva celkom'!I43+I5+'Pasíva celkom'!I53</f>
        <v>380051</v>
      </c>
    </row>
    <row r="40" spans="2:9" ht="15.75" thickBot="1" x14ac:dyDescent="0.3">
      <c r="B40" s="90"/>
      <c r="C40" s="22" t="s">
        <v>218</v>
      </c>
      <c r="D40" s="60">
        <f>'Pasíva celkom'!D56</f>
        <v>0</v>
      </c>
      <c r="E40" s="60">
        <f>'Pasíva celkom'!E56</f>
        <v>0</v>
      </c>
      <c r="F40" s="60">
        <f>'Pasíva celkom'!F56</f>
        <v>0</v>
      </c>
      <c r="G40" s="60">
        <f>'Pasíva celkom'!G56</f>
        <v>0</v>
      </c>
      <c r="H40" s="61">
        <f>'Pasíva celkom'!H56</f>
        <v>0</v>
      </c>
      <c r="I40" s="61">
        <f>'Pasíva celkom'!I56</f>
        <v>0</v>
      </c>
    </row>
    <row r="41" spans="2:9" ht="15.75" thickBot="1" x14ac:dyDescent="0.3">
      <c r="B41" s="91"/>
      <c r="C41" s="92" t="s">
        <v>219</v>
      </c>
      <c r="D41" s="93">
        <f>IF(D36&lt;&gt;0,(0.13*(D33/D34))+(0.04*(D35/D36))+(3.97*(D35/D33))+(0.21*(D37/D33))+(0.09*(D38/(D39+D40))),(0.13*(D33/D34))+(3.97*(D35/D33))+(0.21*(D37/D33))+(0.09*(D38/(D39+D40))))</f>
        <v>4.3676251708929916</v>
      </c>
      <c r="E41" s="93">
        <f t="shared" ref="E41:H41" si="4">IF(E36&lt;&gt;0,(0.13*(E33/E34))+(0.04*(E35/E36))+(3.97*(E35/E33))+(0.21*(E37/E33))+(0.09*(E38/(E39+E40))),(0.13*(E33/E34))+(3.97*(E35/E33))+(0.21*(E37/E33))+(0.09*(E38/(E39+E40))))</f>
        <v>5.0313230835350842</v>
      </c>
      <c r="F41" s="93">
        <f t="shared" si="4"/>
        <v>6.8924624030518711</v>
      </c>
      <c r="G41" s="93">
        <f t="shared" si="4"/>
        <v>6.9849976780294689</v>
      </c>
      <c r="H41" s="94">
        <f t="shared" si="4"/>
        <v>4.3136605930856931</v>
      </c>
      <c r="I41" s="94">
        <f t="shared" ref="I41" si="5">IF(I36&lt;&gt;0,(0.13*(I33/I34))+(0.04*(I35/I36))+(3.97*(I35/I33))+(0.21*(I37/I33))+(0.09*(I38/(I39+I40))),(0.13*(I33/I34))+(3.97*(I35/I33))+(0.21*(I37/I33))+(0.09*(I38/(I39+I40))))</f>
        <v>5.7961950441650396</v>
      </c>
    </row>
    <row r="42" spans="2:9" ht="30.75" thickBot="1" x14ac:dyDescent="0.3">
      <c r="B42" s="95"/>
      <c r="C42" s="96" t="s">
        <v>213</v>
      </c>
      <c r="D42" s="97" t="str">
        <f>IF((D32&lt;1.2)*AND(D41&lt;1.6),"silné finančné problémy","pomerne stabilný výhľad")</f>
        <v>pomerne stabilný výhľad</v>
      </c>
      <c r="E42" s="97" t="str">
        <f t="shared" ref="E42:H42" si="6">IF((E32&lt;1.2)*AND(E41&lt;1.6),"silné finančné problémy","pomerne stabilný výhľad")</f>
        <v>pomerne stabilný výhľad</v>
      </c>
      <c r="F42" s="97" t="str">
        <f t="shared" si="6"/>
        <v>pomerne stabilný výhľad</v>
      </c>
      <c r="G42" s="97" t="str">
        <f t="shared" si="6"/>
        <v>pomerne stabilný výhľad</v>
      </c>
      <c r="H42" s="98" t="str">
        <f t="shared" si="6"/>
        <v>pomerne stabilný výhľad</v>
      </c>
      <c r="I42" s="98" t="str">
        <f t="shared" ref="I42" si="7">IF((I32&lt;1.2)*AND(I41&lt;1.6),"silné finančné problémy","pomerne stabilný výhľad")</f>
        <v>pomerne stabilný výhľad</v>
      </c>
    </row>
  </sheetData>
  <sheetProtection selectLockedCells="1"/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3522D-CE80-47A9-B799-D15D6C0DD28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Aktíva celkom</vt:lpstr>
      <vt:lpstr>Pasíva celkom</vt:lpstr>
      <vt:lpstr>VZaS</vt:lpstr>
      <vt:lpstr>Skrátené výkazy</vt:lpstr>
      <vt:lpstr>Vybr. ukazovatele hospodárenia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Líšková Ľubica</dc:creator>
  <cp:lastModifiedBy>PC</cp:lastModifiedBy>
  <cp:lastPrinted>2017-12-19T09:07:43Z</cp:lastPrinted>
  <dcterms:created xsi:type="dcterms:W3CDTF">2013-11-04T09:38:58Z</dcterms:created>
  <dcterms:modified xsi:type="dcterms:W3CDTF">2018-12-17T12:07:07Z</dcterms:modified>
</cp:coreProperties>
</file>